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defaultThemeVersion="124226"/>
  <bookViews>
    <workbookView xWindow="-120" yWindow="-120" windowWidth="20520" windowHeight="11640" tabRatio="796"/>
  </bookViews>
  <sheets>
    <sheet name="2024-2027" sheetId="13" r:id="rId1"/>
  </sheets>
  <definedNames>
    <definedName name="_xlnm.Print_Titles" localSheetId="0">'2024-2027'!$6:$6</definedName>
    <definedName name="_xlnm.Print_Area" localSheetId="0">'2024-2027'!$A$2:$J$86</definedName>
  </definedNames>
  <calcPr calcId="162913"/>
</workbook>
</file>

<file path=xl/calcChain.xml><?xml version="1.0" encoding="utf-8"?>
<calcChain xmlns="http://schemas.openxmlformats.org/spreadsheetml/2006/main">
  <c r="I11" i="13" l="1"/>
  <c r="I59" i="13"/>
  <c r="J83" i="13"/>
  <c r="I83" i="13"/>
  <c r="H83" i="13"/>
  <c r="G83" i="13"/>
  <c r="I60" i="13" l="1"/>
  <c r="J61" i="13"/>
  <c r="I29" i="13" l="1"/>
  <c r="I28" i="13"/>
  <c r="I22" i="13"/>
  <c r="I20" i="13"/>
  <c r="I13" i="13"/>
  <c r="I15" i="13"/>
  <c r="I14" i="13"/>
  <c r="I10" i="13"/>
  <c r="I55" i="13" l="1"/>
  <c r="I50" i="13"/>
  <c r="I51" i="13"/>
  <c r="H8" i="13" l="1"/>
  <c r="I8" i="13"/>
  <c r="J8" i="13"/>
  <c r="G8" i="13"/>
  <c r="J49" i="13" l="1"/>
  <c r="I49" i="13"/>
  <c r="J12" i="13" l="1"/>
  <c r="J26" i="13"/>
  <c r="J31" i="13"/>
  <c r="H11" i="13" l="1"/>
  <c r="H15" i="13"/>
  <c r="H68" i="13" l="1"/>
  <c r="H16" i="13"/>
  <c r="H31" i="13"/>
  <c r="H25" i="13"/>
  <c r="H24" i="13"/>
  <c r="H22" i="13"/>
  <c r="H17" i="13"/>
  <c r="H13" i="13"/>
  <c r="H10" i="13"/>
  <c r="H9" i="13"/>
  <c r="H44" i="13"/>
  <c r="H41" i="13"/>
  <c r="H49" i="13" l="1"/>
  <c r="H51" i="13"/>
  <c r="H50" i="13"/>
  <c r="H61" i="13" s="1"/>
  <c r="I53" i="13" l="1"/>
  <c r="I61" i="13" s="1"/>
  <c r="G52" i="13"/>
  <c r="G51" i="13"/>
  <c r="J77" i="13"/>
  <c r="I77" i="13"/>
  <c r="H77" i="13"/>
  <c r="G77" i="13"/>
  <c r="H12" i="13" l="1"/>
  <c r="G30" i="13"/>
  <c r="G28" i="13"/>
  <c r="G23" i="13"/>
  <c r="G20" i="13"/>
  <c r="G19" i="13"/>
  <c r="G18" i="13"/>
  <c r="G17" i="13"/>
  <c r="G13" i="13"/>
  <c r="G11" i="13"/>
  <c r="G15" i="13"/>
  <c r="G16" i="13"/>
  <c r="G55" i="13"/>
  <c r="G50" i="13"/>
  <c r="G53" i="13"/>
  <c r="G73" i="13"/>
  <c r="G72" i="13"/>
  <c r="G71" i="13"/>
  <c r="G75" i="13" s="1"/>
  <c r="H65" i="13"/>
  <c r="H70" i="13"/>
  <c r="H75" i="13"/>
  <c r="J81" i="13"/>
  <c r="I81" i="13"/>
  <c r="H81" i="13"/>
  <c r="G81" i="13"/>
  <c r="G70" i="13"/>
  <c r="G57" i="13"/>
  <c r="G56" i="13"/>
  <c r="G54" i="13"/>
  <c r="G44" i="13"/>
  <c r="G40" i="13"/>
  <c r="G49" i="13" s="1"/>
  <c r="G22" i="13"/>
  <c r="H67" i="13"/>
  <c r="H21" i="13"/>
  <c r="I21" i="13" s="1"/>
  <c r="J21" i="13" s="1"/>
  <c r="J37" i="13" s="1"/>
  <c r="J84" i="13" s="1"/>
  <c r="H79" i="13"/>
  <c r="I67" i="13"/>
  <c r="I65" i="13"/>
  <c r="I12" i="13"/>
  <c r="I70" i="13"/>
  <c r="I75" i="13"/>
  <c r="I79" i="13"/>
  <c r="J67" i="13"/>
  <c r="J65" i="13"/>
  <c r="J70" i="13"/>
  <c r="J75" i="13"/>
  <c r="J79" i="13"/>
  <c r="G65" i="13"/>
  <c r="G67" i="13"/>
  <c r="G79" i="13"/>
  <c r="G61" i="13" l="1"/>
  <c r="I37" i="13"/>
  <c r="I84" i="13" s="1"/>
  <c r="H37" i="13"/>
  <c r="H84" i="13" s="1"/>
  <c r="G12" i="13"/>
  <c r="G37" i="13"/>
  <c r="G84" i="13" s="1"/>
</calcChain>
</file>

<file path=xl/sharedStrings.xml><?xml version="1.0" encoding="utf-8"?>
<sst xmlns="http://schemas.openxmlformats.org/spreadsheetml/2006/main" count="208" uniqueCount="147">
  <si>
    <t>1</t>
  </si>
  <si>
    <t>2.4</t>
  </si>
  <si>
    <t>2.2</t>
  </si>
  <si>
    <t>Перелік заходів Програми</t>
  </si>
  <si>
    <t>№ з/п</t>
  </si>
  <si>
    <t>2.1</t>
  </si>
  <si>
    <t>Разом</t>
  </si>
  <si>
    <t>6.1</t>
  </si>
  <si>
    <t>Код економічної класифікації видатків бюджету</t>
  </si>
  <si>
    <t>2.12</t>
  </si>
  <si>
    <t>Управління ЖКГ</t>
  </si>
  <si>
    <t>Разом по програмі</t>
  </si>
  <si>
    <t>7.1</t>
  </si>
  <si>
    <t>КПКВК 1216030 "Організація благоустрію населених пунктів"</t>
  </si>
  <si>
    <t>КПКВК 1216090 "Інша діяльність у сфері  житлово – комунального господарства"</t>
  </si>
  <si>
    <t xml:space="preserve">  </t>
  </si>
  <si>
    <t>КПКВК 1216017 "Інша діяльність пов'язана з експлуатацією об'єктів житлово - комунального господарства"</t>
  </si>
  <si>
    <t>Поточний ремонт малих архітектурних споруд (в тому числі меморіальної дошки), автобусних зупинок на вулицях міста та фонтану</t>
  </si>
  <si>
    <t>Послуга з розподілу електричної енергії та вартість електроенергії на потреби зовнішнього освітлення</t>
  </si>
  <si>
    <t>Поховання померлих одиноких громадян,  осіб без певного місця 
проживання,   громадян,  від  поховання  яких  відмовилися  рідні</t>
  </si>
  <si>
    <t>3.3</t>
  </si>
  <si>
    <t>2.3</t>
  </si>
  <si>
    <t>2.7</t>
  </si>
  <si>
    <t>2.8</t>
  </si>
  <si>
    <t>1.1</t>
  </si>
  <si>
    <t>3.4</t>
  </si>
  <si>
    <t>3.5</t>
  </si>
  <si>
    <t xml:space="preserve">Послуга з захоронення сміття та змету, яке утворилося в результаті прибирання об'єктів благоустрою міста  </t>
  </si>
  <si>
    <t xml:space="preserve">Обслуговування, очищення зливової та зовнішньої каналізації </t>
  </si>
  <si>
    <t>Адміністративна послуга з видачі сертифікату об'єкту капітального будівництва</t>
  </si>
  <si>
    <t>Поточний ремонт та  утримання вуличного освітлення та зовнішніх електромереж, обслуговування та поточний ремонт світлофорних об'єктів, отримання технічних умов, підключення точок обліку до електричних мереж, придбання супутніх електричних матеріалів</t>
  </si>
  <si>
    <t xml:space="preserve">Прибирання  міста та видалення сміття, розчищення території міста від снігу, придбання дизельного палива на потреби з обслуговування об'єктів благоустрою </t>
  </si>
  <si>
    <t>8.1</t>
  </si>
  <si>
    <t>КПКВК 1213242 "Інші заходи у сфері соціального захисту і соціального забезпечення"</t>
  </si>
  <si>
    <t>2.3.2</t>
  </si>
  <si>
    <t>Розпорядник коштів/одержувач бюджетних коштів</t>
  </si>
  <si>
    <t>Дмитро ХАНІС</t>
  </si>
  <si>
    <t>КП "Жовтоводськтепломережа" Жовтоводської міської ради</t>
  </si>
  <si>
    <t>Перереєстрація автомобілів з видачею свідоцтва про реєстрацію без номерного знака</t>
  </si>
  <si>
    <t>3.6</t>
  </si>
  <si>
    <t>Поховання загиблих (померлих) Захисників та Захисниць України</t>
  </si>
  <si>
    <t xml:space="preserve">КПКВК 1217693 "Інші заходи, пов'язані з економічною діяльністю" </t>
  </si>
  <si>
    <t>Управління ЖКГ / КНП Благоустрій</t>
  </si>
  <si>
    <t>4.2</t>
  </si>
  <si>
    <t>4.3</t>
  </si>
  <si>
    <t>3.7</t>
  </si>
  <si>
    <t>Міський голова</t>
  </si>
  <si>
    <t>КПКВК 1218110 "Заходи із запобігання та ліквідації надзвичайних ситуацій та наслідків стихійного лиха"</t>
  </si>
  <si>
    <t>Утримання комунального неприбуткового підприємства "Благоустрій" Жовтоводської міської ради та виконання заходів з утримання території Жовтоводської міської територіальної громади у належному стані, її санітарного очищення, збереження об'єктів загального користування, придбання обладнання</t>
  </si>
  <si>
    <t>3.1</t>
  </si>
  <si>
    <t>3.2</t>
  </si>
  <si>
    <t>Проведення заходів з забезпечення безперебійного функціонування підприємств</t>
  </si>
  <si>
    <t xml:space="preserve">КПКВК 1216020 Забезпечення функціонування підприємств, установ та організацій, що виробляють, виконують та/або надають житлово-комунальні послуги
</t>
  </si>
  <si>
    <t xml:space="preserve">Придбання засобів (кормів, лікарських засобів, вацін, та інше) для забезпечення догляду та утримання безпритульних тварин громадськими організаціями, діяльність яких пов'язана з перетримкою тварин  </t>
  </si>
  <si>
    <t>Напрями діяльності та заходи  програми  розвитку ЖКГ Жовтоводської міської територіальної громади на 2024-2027 роки</t>
  </si>
  <si>
    <t>Назва напряму діяльності (пріоритетні завдання)</t>
  </si>
  <si>
    <t>2240, 2271, 2272, 2273, 2274</t>
  </si>
  <si>
    <t>Придбання спеціалізованої техніки для здійснення заходів з благоустрію -  автопідіймач</t>
  </si>
  <si>
    <t>Послуги з обстеження технічного стану штучних споруд (мостів)</t>
  </si>
  <si>
    <t>Заходи з розроблення норм надання послуг з управління побутовими відходами (лист КП Чисте місто)</t>
  </si>
  <si>
    <t>2</t>
  </si>
  <si>
    <t>Внески до статутного капіталу суб'єктів господарювання (погашення заборгованості згідно Договорів про реструкторізацію заборгованості за спожитий природний газ між АТ "НАК "Нафтогаз Україна" та КП "Жовтоводськтепломережа" ЖМР)</t>
  </si>
  <si>
    <t>2.3.1</t>
  </si>
  <si>
    <t>2.5</t>
  </si>
  <si>
    <t>2.6</t>
  </si>
  <si>
    <t>2.9</t>
  </si>
  <si>
    <t>2.10</t>
  </si>
  <si>
    <t>2.11</t>
  </si>
  <si>
    <t>4.1</t>
  </si>
  <si>
    <t>5.1</t>
  </si>
  <si>
    <t>5.2</t>
  </si>
  <si>
    <t>Орієнтовні обсяги фінансування за напрямами діяльності та заходами на 2024 рік, тис.грн.</t>
  </si>
  <si>
    <t>Орієнтовні обсяги фінансування за напрямами діяльності та заходами на 2025 рік, тис.грн.</t>
  </si>
  <si>
    <t>Орієнтовні обсяги фінансування за напрямами діяльності та заходами на 2026 рік, тис.грн.</t>
  </si>
  <si>
    <t>Орієнтовні обсяги фінансування за напрямами діяльності та заходами на 2027 рік, тис.грн.</t>
  </si>
  <si>
    <t>8.2</t>
  </si>
  <si>
    <t>Придбання установки для виконання ямкового ремонту дорожнього покриття на базі причепа</t>
  </si>
  <si>
    <t xml:space="preserve">Сплата за житлово-комунальних послуги нежитлових приміщень - протирадіаційних укриттів в багатоквартирних будинках, переданих згідно рішення Жовтоводської міської ради в управління об'єктами комунальної власності Управлінню ЖКГ (постачання теплової енергії, послуги з водопостачання та водовідведення, електричної енергії) </t>
  </si>
  <si>
    <t>8.3</t>
  </si>
  <si>
    <t>9.1</t>
  </si>
  <si>
    <t xml:space="preserve">КПКВК 1216014 "Забезпечення збору та вивезення сміття і відходів" </t>
  </si>
  <si>
    <t>Управління ЖКГ/             КП ВЖРЕО</t>
  </si>
  <si>
    <t>Знос аварійних та сухостійних дерев</t>
  </si>
  <si>
    <t>Догляд за зеленими насадженнями (санітарне, омолоджувальне та формувальне обрізання)</t>
  </si>
  <si>
    <t>Оцінка об’єктів нерухомого майна комунальної власності з метою продажу, здачі в оренду, відображення в бухгалтерському обліку</t>
  </si>
  <si>
    <t>4.4</t>
  </si>
  <si>
    <t>Виконання топографо-геодезичних робіт для визначення наявності, цілості мереж та підземних комунікацій, розташованих на території с. Суха Балка, Жовтоводська міська територіальна громада</t>
  </si>
  <si>
    <t>4.5</t>
  </si>
  <si>
    <t>Виконання передпроектних робіт (інженерні вишукування: інженерно-геодезичні, інженерно-геологічні вишукування) на проведення будівництва кладовища по вул. Григорія Сковороди, м. Жовті Води, Кам`янського району, Дніпропетровської області</t>
  </si>
  <si>
    <t xml:space="preserve">Розчищення території міста від снігу, видалення сміття, транспортні послуги, придбання протиожеледних матеріалів </t>
  </si>
  <si>
    <t>2.13</t>
  </si>
  <si>
    <t>2.14</t>
  </si>
  <si>
    <t>Сплата за житлово - комунальні послуги (житловий фонд соціального призначення для дітей-сиріт та дітей, позбавлених батьківського піклування, осіб з їх числа, гуртожитки, об'єкти комунальної власності - житлові та нежитлові приміщення)</t>
  </si>
  <si>
    <t>Поточний та капітальний ремонт, технічне обслуговування та утримання в належному стані об’єктів нерухомого майна комунальної власності (житлові та нежитлові приміщення), придбання та встановлення приладів обліку та обладнання</t>
  </si>
  <si>
    <t>Ремонт захисних споруд цивільного захисту (протирадіаційних укриттів) (капітальний ремонт, поточний ремонт з облаштування, технічного обслуговування та утримання в належному стані внутрішніх та зовнішніх мереж, внутрішнє оздоблення)</t>
  </si>
  <si>
    <t xml:space="preserve">Виготовлення технічних паспортів об’єктів нерухомого майна комунальної власності, проведення технічної інвентаризації </t>
  </si>
  <si>
    <t>Продовження додатку</t>
  </si>
  <si>
    <t>7.2.</t>
  </si>
  <si>
    <t>3.8</t>
  </si>
  <si>
    <t>8.4.</t>
  </si>
  <si>
    <t>Відшкодування витрат з відновлення надмогильних споруд/пам'ятників після проведення ексгумації (відшкодування заробітної плати та нарахувань)</t>
  </si>
  <si>
    <t>Заходи з усунення аварійних ситуацій на мережах водопостачання та водовідведення у селищі Суха Балка Жовтоводської міської територіальної громади</t>
  </si>
  <si>
    <t xml:space="preserve">Заходи з усунення наслідків підтоплення на території Жовтоводської міської територіальної громади </t>
  </si>
  <si>
    <t>Проведення невідкладних протипожежних заходів на несанкціонованому сміттєзвалищі (придбання дизельного палива)</t>
  </si>
  <si>
    <t>3.9.</t>
  </si>
  <si>
    <t>Придбання автопідйомника на базі шасі IVECO (робоча висота 18 м)</t>
  </si>
  <si>
    <t>КП "Ритуальні послуги" Жовтоводської міської ради</t>
  </si>
  <si>
    <t>Проведення технічної інвентаризації системи водопостачання, розташованої на території селища Суха Балка (ДП "Аграрний цех "Жовторічанський")</t>
  </si>
  <si>
    <t>КПКВК 1218861 Надання бюджетних позичок суб`єктам господарювання</t>
  </si>
  <si>
    <t>10.1</t>
  </si>
  <si>
    <t>Довгостроковий кредит із загального фонду бюджету Жовтоводської міської територіальної громади КП "Чисте місто" на придбання екскаватора</t>
  </si>
  <si>
    <t>3.10</t>
  </si>
  <si>
    <t xml:space="preserve">Придбання спеціалізованої техніки для збирання сміття (сміттевіз з боковим навантаженням, сміттевіз з заднім навантаженням) </t>
  </si>
  <si>
    <t xml:space="preserve">Придбання скейт майданчика (10 елементів) з доставкою, монтажом та облаштування покриття </t>
  </si>
  <si>
    <t>2,15</t>
  </si>
  <si>
    <t>2.16</t>
  </si>
  <si>
    <t xml:space="preserve">Придбання автобусних зупинок </t>
  </si>
  <si>
    <t>2.17</t>
  </si>
  <si>
    <t>Розширення внутришньобудинкового проїзду біля будинку 44 по вул. Франка</t>
  </si>
  <si>
    <t>Підвищення безпеки дорожнього руху (заміна та установка дорожніх знаків, в тому числі з підсвічуванням, та дзеркал, улаштування лежачих поліцейських, поновлення дорожньої розмітки)</t>
  </si>
  <si>
    <t>11.1</t>
  </si>
  <si>
    <t xml:space="preserve">КПКВК 1217691 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місцевого самоврядування і місцевими органами виконавчої влади)
</t>
  </si>
  <si>
    <t>2210, 2240</t>
  </si>
  <si>
    <t>4.6</t>
  </si>
  <si>
    <t xml:space="preserve">Капітальний ремонт. Заміна вікон з улаштуванням відкосів в рамках заходів з енергоефективності та енергозбереження об'єктів житлово-комунального господарства в приміщенні комунальної власності за адресою: Дніпропетровська область, Кам'янський район, м. Жовті Води, вул. Франка будинок 20" </t>
  </si>
  <si>
    <t>Придбання державної атрибутики (прапори), флагштоки, та їх встановлення</t>
  </si>
  <si>
    <t>2.18</t>
  </si>
  <si>
    <t>Облаштування на території Жовтоводської міської територіальної громади «Алеї Слави»</t>
  </si>
  <si>
    <t>Придбання лав та урн для сміття, та їх встановлення</t>
  </si>
  <si>
    <t xml:space="preserve">Забезпечення сприятливих умов для співіснування людей та тварин (послуги зі стерилізації та відлову безпритульних тварин) </t>
  </si>
  <si>
    <t>2.19</t>
  </si>
  <si>
    <t xml:space="preserve">Придбання світодіодних новорічних прикрас </t>
  </si>
  <si>
    <t>Охорона обєк'тів комунальної власності (фонтан Парк Слави)</t>
  </si>
  <si>
    <t xml:space="preserve">Придбання дворових дитячих майданчиків, поточний ремонт та доулаштування  </t>
  </si>
  <si>
    <t>2210    2240</t>
  </si>
  <si>
    <t>3.11</t>
  </si>
  <si>
    <t>Придбання комунальної підмітально-прибиральної машини</t>
  </si>
  <si>
    <t>КПКВК 1217670 "Внески до статутного капіталу суб'єктів господарювання"</t>
  </si>
  <si>
    <t>4.7</t>
  </si>
  <si>
    <t>228,854+200</t>
  </si>
  <si>
    <t>4.8</t>
  </si>
  <si>
    <t>Капітальний ремонт окремих приміщень за адресою: вул. Хмельницького, 10/33, м. Жовті Води Кам'янського району Дніпропетровської області ( реалізація проєкту "Зелена кімната")</t>
  </si>
  <si>
    <t>КПКВК 1216071 "Відшкодування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</si>
  <si>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12.1</t>
  </si>
  <si>
    <t>Відшкодування різниці в тарифах на теплову енергію, її виробництво, транспортування, постачання та послуги з постачання теплової енергії населенню, що фінансуються з бюджету Жовтоводської міської територіальної громади (КП "Жовтоводськтепломережа" ЖМР)</t>
  </si>
  <si>
    <t>Ремонт захисних споруд цивільного захисту (протирадіаційних укриттів) (капітальний ремонт, поточний ремонт з облаштування, технічного обслуговування та утримання в належному стані внутрішніх та зовнішніх мереж, внутрішнє оздоблення, послуги вимірювання рівня еквівалентної рівноважної лб'ємної активності радону-222 у повітрі приміщень)</t>
  </si>
  <si>
    <t>Поточний ремонт мереж водозабезпечення м. Жовті Води, Кам'янський район, Дніпропетровська область (вул. Вереснева, вул. Соборна, вул. Федорченка, вул. Футбольна) (колишній ДП "Аграрний цех" Жовторічанський")</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</si>
</sst>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24" x14ac:knownFonts="1">
    <font>
      <sz val="10"/>
      <name val="Arial"/>
    </font>
    <font>
      <sz val="9"/>
      <name val="Arial Narrow"/>
      <family val="2"/>
      <charset val="204"/>
    </font>
    <font>
      <sz val="9"/>
      <name val="Times New Roman"/>
      <family val="1"/>
      <charset val="204"/>
    </font>
    <font>
      <b/>
      <sz val="12"/>
      <name val="Times New Roman"/>
      <family val="1"/>
      <charset val="204"/>
    </font>
    <font>
      <b/>
      <sz val="12"/>
      <name val="Arial Narrow"/>
      <family val="2"/>
      <charset val="204"/>
    </font>
    <font>
      <b/>
      <sz val="12"/>
      <name val="Arial"/>
      <family val="2"/>
      <charset val="204"/>
    </font>
    <font>
      <sz val="12"/>
      <name val="Times New Roman"/>
      <family val="1"/>
      <charset val="204"/>
    </font>
    <font>
      <sz val="11"/>
      <name val="Times New Roman"/>
      <family val="1"/>
      <charset val="204"/>
    </font>
    <font>
      <sz val="11"/>
      <name val="Arial Narrow"/>
      <family val="2"/>
      <charset val="204"/>
    </font>
    <font>
      <sz val="10"/>
      <name val="Times New Roman"/>
      <family val="1"/>
      <charset val="204"/>
    </font>
    <font>
      <sz val="12"/>
      <name val="Arial Narrow"/>
      <family val="2"/>
      <charset val="204"/>
    </font>
    <font>
      <sz val="12"/>
      <color indexed="8"/>
      <name val="Times New Roman"/>
      <family val="1"/>
      <charset val="204"/>
    </font>
    <font>
      <sz val="9"/>
      <color indexed="8"/>
      <name val="Times New Roman"/>
      <family val="1"/>
      <charset val="204"/>
    </font>
    <font>
      <sz val="10"/>
      <name val="Arial"/>
      <family val="2"/>
      <charset val="204"/>
    </font>
    <font>
      <b/>
      <sz val="16"/>
      <name val="Times New Roman"/>
      <family val="1"/>
      <charset val="204"/>
    </font>
    <font>
      <b/>
      <sz val="12"/>
      <color indexed="8"/>
      <name val="Times New Roman"/>
      <family val="1"/>
      <charset val="204"/>
    </font>
    <font>
      <sz val="12"/>
      <color indexed="8"/>
      <name val="Times New Roman"/>
      <family val="1"/>
      <charset val="204"/>
    </font>
    <font>
      <sz val="9"/>
      <color indexed="8"/>
      <name val="Times New Roman"/>
      <family val="1"/>
      <charset val="204"/>
    </font>
    <font>
      <sz val="12"/>
      <color indexed="8"/>
      <name val="Times New Roman"/>
      <family val="1"/>
      <charset val="204"/>
    </font>
    <font>
      <sz val="14"/>
      <name val="Times New Roman"/>
      <family val="1"/>
      <charset val="204"/>
    </font>
    <font>
      <sz val="14"/>
      <name val="Arial"/>
      <family val="2"/>
      <charset val="204"/>
    </font>
    <font>
      <b/>
      <sz val="14"/>
      <name val="Times New Roman"/>
      <family val="1"/>
      <charset val="204"/>
    </font>
    <font>
      <sz val="10"/>
      <name val="Arial"/>
    </font>
    <font>
      <b/>
      <sz val="12"/>
      <color rgb="FFFF0000"/>
      <name val="Times New Roman"/>
      <family val="1"/>
      <charset val="204"/>
    </font>
  </fonts>
  <fills count="3">
    <fill>
      <patternFill patternType="none"/>
    </fill>
    <fill>
      <patternFill patternType="gray125"/>
    </fill>
    <fill>
      <patternFill patternType="solid">
        <fgColor indexed="13"/>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pplyBorder="0"/>
    <xf numFmtId="0" fontId="22" fillId="0" borderId="0" applyBorder="0"/>
  </cellStyleXfs>
  <cellXfs count="186">
    <xf numFmtId="0" fontId="0" fillId="0" borderId="0" xfId="0"/>
    <xf numFmtId="0" fontId="1" fillId="0" borderId="0" xfId="0" applyFont="1" applyBorder="1" applyAlignment="1">
      <alignment horizontal="center"/>
    </xf>
    <xf numFmtId="0" fontId="2" fillId="0" borderId="0" xfId="0" applyFont="1" applyBorder="1" applyAlignment="1">
      <alignment horizontal="center"/>
    </xf>
    <xf numFmtId="0" fontId="3" fillId="0" borderId="0" xfId="0" applyFont="1" applyBorder="1" applyAlignment="1">
      <alignment horizontal="center" vertical="center" wrapText="1"/>
    </xf>
    <xf numFmtId="0" fontId="4" fillId="0" borderId="0" xfId="0" applyFont="1" applyBorder="1" applyAlignment="1">
      <alignment horizontal="left" vertical="top" wrapText="1"/>
    </xf>
    <xf numFmtId="0" fontId="3" fillId="0" borderId="0" xfId="0" applyFont="1" applyBorder="1" applyAlignment="1">
      <alignment horizontal="left" vertical="top" wrapText="1"/>
    </xf>
    <xf numFmtId="0" fontId="3" fillId="0" borderId="0" xfId="0" applyFont="1" applyBorder="1" applyAlignment="1">
      <alignment horizontal="center" vertical="top"/>
    </xf>
    <xf numFmtId="0" fontId="3" fillId="0" borderId="0" xfId="0" applyFont="1" applyBorder="1"/>
    <xf numFmtId="0" fontId="3" fillId="0" borderId="0" xfId="0" applyFont="1" applyBorder="1" applyAlignment="1">
      <alignment horizontal="center"/>
    </xf>
    <xf numFmtId="49" fontId="3" fillId="0" borderId="0" xfId="0" applyNumberFormat="1" applyFont="1" applyBorder="1" applyAlignment="1" applyProtection="1">
      <alignment horizontal="center" vertical="center" wrapText="1"/>
      <protection locked="0"/>
    </xf>
    <xf numFmtId="0" fontId="3" fillId="0" borderId="0" xfId="0" applyFont="1" applyBorder="1" applyAlignment="1">
      <alignment horizontal="center" vertical="center"/>
    </xf>
    <xf numFmtId="0" fontId="4" fillId="0" borderId="0" xfId="0" applyFont="1" applyBorder="1" applyAlignment="1">
      <alignment horizontal="center" vertical="top"/>
    </xf>
    <xf numFmtId="0" fontId="4" fillId="0" borderId="0" xfId="0" applyFont="1" applyBorder="1"/>
    <xf numFmtId="0" fontId="4" fillId="0" borderId="0" xfId="0" applyFont="1" applyBorder="1" applyAlignment="1">
      <alignment horizontal="center"/>
    </xf>
    <xf numFmtId="0" fontId="3" fillId="0" borderId="0" xfId="0" applyFont="1" applyBorder="1" applyAlignment="1">
      <alignment horizontal="left" vertical="center" wrapText="1"/>
    </xf>
    <xf numFmtId="0" fontId="5" fillId="0" borderId="0" xfId="0" applyFont="1" applyBorder="1" applyAlignment="1">
      <alignment horizontal="left"/>
    </xf>
    <xf numFmtId="0" fontId="5" fillId="0" borderId="0" xfId="0" applyFont="1" applyBorder="1"/>
    <xf numFmtId="164" fontId="6" fillId="0" borderId="0" xfId="0" applyNumberFormat="1" applyFont="1" applyBorder="1" applyAlignment="1">
      <alignment horizontal="center"/>
    </xf>
    <xf numFmtId="0" fontId="5" fillId="0" borderId="0" xfId="0" applyFont="1" applyBorder="1" applyAlignment="1">
      <alignment horizontal="center"/>
    </xf>
    <xf numFmtId="0" fontId="3" fillId="0" borderId="0" xfId="0" applyFont="1" applyAlignment="1">
      <alignment horizontal="center"/>
    </xf>
    <xf numFmtId="0" fontId="5" fillId="0" borderId="0" xfId="0" applyFont="1" applyAlignment="1">
      <alignment horizontal="center"/>
    </xf>
    <xf numFmtId="0" fontId="5" fillId="0" borderId="0" xfId="0" applyFont="1" applyBorder="1" applyAlignment="1">
      <alignment horizontal="center" vertical="center"/>
    </xf>
    <xf numFmtId="49" fontId="3" fillId="0" borderId="0" xfId="0" applyNumberFormat="1" applyFont="1" applyBorder="1" applyAlignment="1">
      <alignment horizontal="center" vertical="center"/>
    </xf>
    <xf numFmtId="49" fontId="4" fillId="0" borderId="0" xfId="0" applyNumberFormat="1" applyFont="1" applyBorder="1" applyAlignment="1">
      <alignment horizontal="center" vertical="center"/>
    </xf>
    <xf numFmtId="0" fontId="7" fillId="0" borderId="0" xfId="0" applyFont="1" applyBorder="1" applyAlignment="1">
      <alignment horizontal="center" vertical="center"/>
    </xf>
    <xf numFmtId="0" fontId="8" fillId="0" borderId="0" xfId="0" applyFont="1" applyBorder="1" applyAlignment="1">
      <alignment horizontal="center" vertical="center"/>
    </xf>
    <xf numFmtId="164" fontId="6" fillId="0" borderId="0" xfId="0" applyNumberFormat="1" applyFont="1" applyBorder="1" applyAlignment="1">
      <alignment horizontal="center" vertical="center"/>
    </xf>
    <xf numFmtId="0" fontId="9" fillId="0" borderId="0" xfId="0" applyFont="1" applyBorder="1" applyAlignment="1">
      <alignment horizontal="center"/>
    </xf>
    <xf numFmtId="0" fontId="10" fillId="0" borderId="0" xfId="0" applyFont="1" applyBorder="1" applyAlignment="1">
      <alignment horizontal="center" vertical="center"/>
    </xf>
    <xf numFmtId="0" fontId="6" fillId="0" borderId="0" xfId="0" applyFont="1" applyBorder="1" applyAlignment="1">
      <alignment horizontal="center" vertical="center"/>
    </xf>
    <xf numFmtId="0" fontId="12" fillId="0" borderId="0" xfId="0" applyFont="1" applyBorder="1" applyAlignment="1">
      <alignment horizontal="center"/>
    </xf>
    <xf numFmtId="0" fontId="11" fillId="0" borderId="0" xfId="0" applyFont="1" applyBorder="1" applyAlignment="1">
      <alignment horizontal="center" vertical="center"/>
    </xf>
    <xf numFmtId="0" fontId="3" fillId="0" borderId="1" xfId="0" applyFont="1" applyBorder="1" applyAlignment="1">
      <alignment vertical="center" wrapText="1"/>
    </xf>
    <xf numFmtId="0" fontId="6" fillId="0" borderId="0" xfId="0" applyFont="1" applyBorder="1" applyAlignment="1">
      <alignment vertical="center" wrapText="1"/>
    </xf>
    <xf numFmtId="0" fontId="17" fillId="0" borderId="0" xfId="0" applyFont="1" applyBorder="1" applyAlignment="1">
      <alignment horizontal="center"/>
    </xf>
    <xf numFmtId="0" fontId="16" fillId="0" borderId="0" xfId="0" applyFont="1" applyBorder="1" applyAlignment="1">
      <alignment horizontal="center" vertical="center"/>
    </xf>
    <xf numFmtId="0" fontId="1" fillId="0" borderId="0" xfId="0" applyFont="1" applyFill="1" applyBorder="1" applyAlignment="1">
      <alignment horizontal="center"/>
    </xf>
    <xf numFmtId="0" fontId="6" fillId="0" borderId="0" xfId="0" applyFont="1" applyFill="1" applyBorder="1" applyAlignment="1">
      <alignment vertical="center" wrapText="1"/>
    </xf>
    <xf numFmtId="0" fontId="3" fillId="0" borderId="1" xfId="0" applyFont="1" applyFill="1" applyBorder="1" applyAlignment="1">
      <alignment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xf>
    <xf numFmtId="164" fontId="6" fillId="0" borderId="3" xfId="0" applyNumberFormat="1" applyFont="1" applyFill="1" applyBorder="1" applyAlignment="1" applyProtection="1">
      <alignment horizontal="center" vertical="center"/>
      <protection locked="0"/>
    </xf>
    <xf numFmtId="164" fontId="3" fillId="0" borderId="3" xfId="0" applyNumberFormat="1" applyFont="1" applyFill="1" applyBorder="1" applyAlignment="1" applyProtection="1">
      <alignment horizontal="center" vertical="center"/>
      <protection locked="0"/>
    </xf>
    <xf numFmtId="164" fontId="6" fillId="0" borderId="3" xfId="0" applyNumberFormat="1" applyFont="1" applyFill="1" applyBorder="1" applyAlignment="1">
      <alignment horizontal="center" vertical="center"/>
    </xf>
    <xf numFmtId="164" fontId="16" fillId="0" borderId="3" xfId="0" applyNumberFormat="1" applyFont="1" applyFill="1" applyBorder="1" applyAlignment="1">
      <alignment horizontal="center" vertical="center"/>
    </xf>
    <xf numFmtId="164" fontId="3" fillId="0" borderId="0" xfId="0" applyNumberFormat="1" applyFont="1" applyFill="1" applyBorder="1" applyAlignment="1" applyProtection="1">
      <alignment horizontal="center" vertical="center"/>
      <protection locked="0"/>
    </xf>
    <xf numFmtId="164" fontId="6" fillId="0" borderId="0" xfId="0" applyNumberFormat="1" applyFont="1" applyFill="1" applyBorder="1" applyAlignment="1">
      <alignment horizontal="center"/>
    </xf>
    <xf numFmtId="0" fontId="9" fillId="0" borderId="0" xfId="0" applyFont="1" applyFill="1" applyBorder="1" applyAlignment="1">
      <alignment horizontal="center"/>
    </xf>
    <xf numFmtId="164" fontId="9"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0" fontId="6" fillId="0" borderId="3" xfId="0" applyFont="1" applyFill="1" applyBorder="1" applyAlignment="1">
      <alignment horizontal="left" vertical="center" wrapText="1"/>
    </xf>
    <xf numFmtId="0" fontId="2" fillId="2" borderId="0" xfId="0" applyFont="1" applyFill="1" applyBorder="1" applyAlignment="1">
      <alignment horizontal="center"/>
    </xf>
    <xf numFmtId="0" fontId="6" fillId="2" borderId="0" xfId="0" applyFont="1" applyFill="1" applyBorder="1" applyAlignment="1">
      <alignment horizontal="center" vertical="center"/>
    </xf>
    <xf numFmtId="49" fontId="3" fillId="0" borderId="3" xfId="0" applyNumberFormat="1" applyFont="1" applyFill="1" applyBorder="1" applyAlignment="1">
      <alignment horizontal="center" vertical="center" wrapText="1"/>
    </xf>
    <xf numFmtId="49" fontId="3" fillId="0" borderId="3" xfId="0" applyNumberFormat="1" applyFont="1" applyFill="1" applyBorder="1" applyAlignment="1" applyProtection="1">
      <alignment horizontal="center" vertical="center" wrapText="1"/>
      <protection locked="0"/>
    </xf>
    <xf numFmtId="0" fontId="3" fillId="0" borderId="3" xfId="0" applyFont="1" applyFill="1" applyBorder="1" applyAlignment="1">
      <alignment horizontal="center" vertical="center" wrapText="1"/>
    </xf>
    <xf numFmtId="0" fontId="6" fillId="0" borderId="3" xfId="0" applyFont="1" applyFill="1" applyBorder="1" applyAlignment="1" applyProtection="1">
      <alignment horizontal="left" vertical="center" wrapText="1" shrinkToFit="1"/>
      <protection locked="0"/>
    </xf>
    <xf numFmtId="0" fontId="6" fillId="0" borderId="3" xfId="0" applyFont="1" applyFill="1" applyBorder="1" applyAlignment="1" applyProtection="1">
      <alignment horizontal="center" vertical="center"/>
      <protection locked="0"/>
    </xf>
    <xf numFmtId="0" fontId="3" fillId="0" borderId="3" xfId="0" applyFont="1" applyFill="1" applyBorder="1" applyAlignment="1">
      <alignment horizontal="center" vertical="center"/>
    </xf>
    <xf numFmtId="0" fontId="6" fillId="0" borderId="3" xfId="0" applyFont="1" applyFill="1" applyBorder="1" applyAlignment="1" applyProtection="1">
      <alignment horizontal="left" vertical="center" wrapText="1"/>
      <protection locked="0"/>
    </xf>
    <xf numFmtId="0" fontId="18"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xf>
    <xf numFmtId="0" fontId="18" fillId="0" borderId="3" xfId="0" applyFont="1" applyFill="1" applyBorder="1" applyAlignment="1">
      <alignment horizontal="center" vertical="center" wrapText="1"/>
    </xf>
    <xf numFmtId="49" fontId="6" fillId="0" borderId="3" xfId="0" applyNumberFormat="1" applyFont="1" applyFill="1" applyBorder="1" applyAlignment="1" applyProtection="1">
      <alignment horizontal="left" vertical="center" wrapText="1"/>
      <protection locked="0"/>
    </xf>
    <xf numFmtId="16" fontId="3" fillId="0" borderId="0" xfId="0" applyNumberFormat="1" applyFont="1" applyFill="1" applyBorder="1" applyAlignment="1">
      <alignment horizontal="center" vertical="top"/>
    </xf>
    <xf numFmtId="0" fontId="3" fillId="0" borderId="0" xfId="0" applyFont="1" applyFill="1" applyBorder="1" applyAlignment="1">
      <alignment vertical="top"/>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wrapText="1"/>
    </xf>
    <xf numFmtId="16" fontId="3" fillId="0" borderId="3" xfId="0" applyNumberFormat="1" applyFont="1" applyFill="1" applyBorder="1" applyAlignment="1">
      <alignment horizontal="center" vertical="top"/>
    </xf>
    <xf numFmtId="0" fontId="3" fillId="0" borderId="3" xfId="0" applyFont="1" applyFill="1" applyBorder="1" applyAlignment="1">
      <alignment vertical="top"/>
    </xf>
    <xf numFmtId="0" fontId="3" fillId="0" borderId="3" xfId="0" applyFont="1" applyFill="1" applyBorder="1" applyAlignment="1">
      <alignment vertical="center"/>
    </xf>
    <xf numFmtId="0" fontId="3" fillId="0" borderId="2" xfId="0" applyFont="1" applyFill="1" applyBorder="1" applyAlignment="1">
      <alignment horizontal="center" vertical="center" wrapText="1"/>
    </xf>
    <xf numFmtId="49" fontId="3" fillId="0" borderId="2" xfId="0" applyNumberFormat="1" applyFont="1" applyFill="1" applyBorder="1" applyAlignment="1" applyProtection="1">
      <alignment horizontal="center" vertical="center" wrapText="1"/>
      <protection locked="0"/>
    </xf>
    <xf numFmtId="1" fontId="3" fillId="0" borderId="2" xfId="0" applyNumberFormat="1" applyFont="1" applyFill="1" applyBorder="1" applyAlignment="1" applyProtection="1">
      <alignment horizontal="center" vertical="center" textRotation="90" wrapText="1"/>
      <protection locked="0"/>
    </xf>
    <xf numFmtId="0" fontId="3" fillId="0" borderId="3" xfId="0" applyFont="1" applyFill="1" applyBorder="1" applyAlignment="1" applyProtection="1">
      <alignment horizontal="center" vertical="center" wrapText="1"/>
      <protection locked="0"/>
    </xf>
    <xf numFmtId="0" fontId="0" fillId="0" borderId="4" xfId="0" applyFill="1" applyBorder="1" applyAlignment="1">
      <alignment vertical="top" wrapText="1"/>
    </xf>
    <xf numFmtId="0" fontId="3" fillId="0" borderId="4" xfId="0" applyFont="1" applyFill="1" applyBorder="1" applyAlignment="1">
      <alignment horizontal="center" vertical="top" wrapText="1"/>
    </xf>
    <xf numFmtId="0" fontId="3" fillId="0" borderId="3" xfId="0" applyFont="1" applyFill="1" applyBorder="1" applyAlignment="1">
      <alignment horizontal="left" vertical="center"/>
    </xf>
    <xf numFmtId="49" fontId="15" fillId="0" borderId="3" xfId="0" applyNumberFormat="1" applyFont="1" applyFill="1" applyBorder="1" applyAlignment="1" applyProtection="1">
      <alignment horizontal="center" vertical="center" wrapText="1"/>
      <protection locked="0"/>
    </xf>
    <xf numFmtId="0" fontId="16" fillId="0" borderId="3" xfId="0" applyFont="1" applyFill="1" applyBorder="1" applyAlignment="1" applyProtection="1">
      <alignment horizontal="left" vertical="center" wrapText="1"/>
      <protection locked="0"/>
    </xf>
    <xf numFmtId="0" fontId="16" fillId="0" borderId="3" xfId="0" applyFont="1" applyFill="1" applyBorder="1" applyAlignment="1" applyProtection="1">
      <alignment horizontal="center" vertical="center"/>
      <protection locked="0"/>
    </xf>
    <xf numFmtId="0" fontId="15" fillId="0" borderId="3" xfId="0" applyFont="1" applyFill="1" applyBorder="1" applyAlignment="1">
      <alignment horizontal="center" vertical="center" wrapText="1"/>
    </xf>
    <xf numFmtId="49" fontId="3" fillId="0" borderId="5" xfId="0" applyNumberFormat="1" applyFont="1" applyFill="1" applyBorder="1" applyAlignment="1" applyProtection="1">
      <alignment horizontal="center" vertical="center" wrapText="1"/>
      <protection locked="0"/>
    </xf>
    <xf numFmtId="0" fontId="6" fillId="0" borderId="5" xfId="0" applyFont="1" applyFill="1" applyBorder="1" applyAlignment="1">
      <alignment horizontal="left" vertical="center" wrapText="1"/>
    </xf>
    <xf numFmtId="0" fontId="6" fillId="0" borderId="4" xfId="0" applyFont="1" applyFill="1" applyBorder="1" applyAlignment="1" applyProtection="1">
      <alignment horizontal="center" vertical="center"/>
      <protection locked="0"/>
    </xf>
    <xf numFmtId="49" fontId="3" fillId="0" borderId="4" xfId="0" applyNumberFormat="1" applyFont="1" applyFill="1" applyBorder="1" applyAlignment="1" applyProtection="1">
      <alignment horizontal="center" vertical="center" wrapText="1"/>
      <protection locked="0"/>
    </xf>
    <xf numFmtId="49" fontId="6" fillId="0" borderId="4" xfId="0" applyNumberFormat="1" applyFont="1" applyFill="1" applyBorder="1" applyAlignment="1" applyProtection="1">
      <alignment horizontal="left" vertical="center" wrapText="1"/>
      <protection locked="0"/>
    </xf>
    <xf numFmtId="0" fontId="6" fillId="0" borderId="4" xfId="0" applyFont="1" applyFill="1" applyBorder="1" applyAlignment="1">
      <alignment horizontal="left" vertical="center" wrapText="1"/>
    </xf>
    <xf numFmtId="49" fontId="3" fillId="0" borderId="3" xfId="0" applyNumberFormat="1"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0" fontId="6" fillId="0" borderId="4" xfId="0" applyFont="1" applyFill="1" applyBorder="1" applyAlignment="1" applyProtection="1">
      <alignment horizontal="center" vertical="center" wrapText="1"/>
      <protection locked="0"/>
    </xf>
    <xf numFmtId="164" fontId="11" fillId="0" borderId="3" xfId="0" applyNumberFormat="1" applyFont="1" applyFill="1" applyBorder="1" applyAlignment="1">
      <alignment horizontal="center" vertical="center"/>
    </xf>
    <xf numFmtId="0" fontId="3" fillId="0" borderId="3" xfId="0" applyFont="1" applyFill="1" applyBorder="1" applyAlignment="1">
      <alignment horizontal="center" vertical="top" wrapText="1"/>
    </xf>
    <xf numFmtId="49" fontId="6" fillId="0" borderId="3" xfId="0" applyNumberFormat="1" applyFont="1" applyFill="1" applyBorder="1" applyAlignment="1">
      <alignment horizontal="center" vertical="center"/>
    </xf>
    <xf numFmtId="0" fontId="6" fillId="0" borderId="3" xfId="0" applyFont="1" applyFill="1" applyBorder="1" applyAlignment="1">
      <alignment vertical="center" wrapText="1"/>
    </xf>
    <xf numFmtId="0" fontId="3" fillId="0" borderId="3" xfId="0" applyFont="1" applyFill="1" applyBorder="1" applyAlignment="1">
      <alignment horizontal="left" vertical="center" wrapText="1"/>
    </xf>
    <xf numFmtId="0" fontId="6" fillId="0" borderId="4" xfId="0" applyFont="1" applyFill="1" applyBorder="1" applyAlignment="1" applyProtection="1">
      <alignment horizontal="center" vertical="center"/>
      <protection locked="0"/>
    </xf>
    <xf numFmtId="0" fontId="6" fillId="0" borderId="3" xfId="0" applyFont="1" applyFill="1" applyBorder="1" applyAlignment="1" applyProtection="1">
      <alignment horizontal="center" vertical="center"/>
      <protection locked="0"/>
    </xf>
    <xf numFmtId="49" fontId="3" fillId="0" borderId="4" xfId="0" applyNumberFormat="1" applyFont="1" applyFill="1" applyBorder="1" applyAlignment="1" applyProtection="1">
      <alignment horizontal="center" vertical="center" wrapText="1"/>
      <protection locked="0"/>
    </xf>
    <xf numFmtId="0" fontId="3"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4" xfId="0" applyFont="1" applyFill="1" applyBorder="1" applyAlignment="1">
      <alignment horizontal="left" vertical="center" wrapText="1"/>
    </xf>
    <xf numFmtId="49" fontId="3" fillId="0" borderId="4" xfId="0" applyNumberFormat="1" applyFont="1" applyFill="1" applyBorder="1" applyAlignment="1" applyProtection="1">
      <alignment horizontal="center" vertical="center" wrapText="1"/>
      <protection locked="0"/>
    </xf>
    <xf numFmtId="0" fontId="3" fillId="0" borderId="3" xfId="0" applyFont="1" applyFill="1" applyBorder="1" applyAlignment="1">
      <alignment horizontal="center" vertical="center" wrapText="1"/>
    </xf>
    <xf numFmtId="0" fontId="6" fillId="0" borderId="4" xfId="0" applyFont="1" applyFill="1" applyBorder="1" applyAlignment="1" applyProtection="1">
      <alignment horizontal="center" vertical="center"/>
      <protection locked="0"/>
    </xf>
    <xf numFmtId="3" fontId="3" fillId="0" borderId="3" xfId="0" applyNumberFormat="1" applyFont="1" applyFill="1" applyBorder="1" applyAlignment="1">
      <alignment horizontal="center" vertical="center" wrapText="1"/>
    </xf>
    <xf numFmtId="0" fontId="6" fillId="0" borderId="4"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21" fillId="0" borderId="0" xfId="0" applyFont="1" applyBorder="1" applyAlignment="1">
      <alignment horizontal="left" vertical="center" wrapText="1"/>
    </xf>
    <xf numFmtId="0" fontId="21" fillId="0" borderId="0" xfId="0" applyFont="1" applyBorder="1" applyAlignment="1">
      <alignment horizontal="center" vertical="center" wrapText="1"/>
    </xf>
    <xf numFmtId="164" fontId="19" fillId="0" borderId="0" xfId="0" applyNumberFormat="1" applyFont="1" applyFill="1" applyBorder="1" applyAlignment="1">
      <alignment horizontal="center"/>
    </xf>
    <xf numFmtId="0" fontId="19" fillId="0" borderId="0" xfId="0" applyFont="1" applyBorder="1" applyAlignment="1">
      <alignment horizontal="center" vertical="center"/>
    </xf>
    <xf numFmtId="0" fontId="19" fillId="0" borderId="0" xfId="0" applyFont="1" applyBorder="1" applyAlignment="1">
      <alignment horizontal="center"/>
    </xf>
    <xf numFmtId="0" fontId="3"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49" fontId="3" fillId="0" borderId="2" xfId="0" applyNumberFormat="1"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protection locked="0"/>
    </xf>
    <xf numFmtId="49" fontId="3" fillId="0" borderId="4" xfId="0" applyNumberFormat="1" applyFont="1" applyFill="1" applyBorder="1" applyAlignment="1" applyProtection="1">
      <alignment vertical="center" wrapText="1"/>
      <protection locked="0"/>
    </xf>
    <xf numFmtId="0" fontId="6" fillId="0" borderId="3" xfId="0" applyFont="1" applyFill="1" applyBorder="1" applyAlignment="1" applyProtection="1">
      <alignment horizontal="center" vertical="center"/>
      <protection locked="0"/>
    </xf>
    <xf numFmtId="0" fontId="3" fillId="0" borderId="3" xfId="0" applyFont="1" applyFill="1" applyBorder="1" applyAlignment="1">
      <alignment horizontal="center" vertical="center" wrapText="1"/>
    </xf>
    <xf numFmtId="164" fontId="2" fillId="0" borderId="0" xfId="0" applyNumberFormat="1" applyFont="1" applyBorder="1" applyAlignment="1">
      <alignment horizontal="center"/>
    </xf>
    <xf numFmtId="0" fontId="3" fillId="0" borderId="2" xfId="0" applyFont="1" applyFill="1" applyBorder="1" applyAlignment="1">
      <alignment horizontal="center" vertical="top" wrapText="1"/>
    </xf>
    <xf numFmtId="0" fontId="6" fillId="0" borderId="2" xfId="0" applyFont="1" applyFill="1" applyBorder="1" applyAlignment="1">
      <alignment horizontal="center" vertical="center" wrapText="1"/>
    </xf>
    <xf numFmtId="49" fontId="3" fillId="0" borderId="2" xfId="0" applyNumberFormat="1" applyFont="1" applyFill="1" applyBorder="1" applyAlignment="1" applyProtection="1">
      <alignment horizontal="center" vertical="top" wrapText="1"/>
      <protection locked="0"/>
    </xf>
    <xf numFmtId="49" fontId="3" fillId="0" borderId="3" xfId="1" applyNumberFormat="1" applyFont="1" applyFill="1" applyBorder="1" applyAlignment="1">
      <alignment horizontal="center" vertical="center"/>
    </xf>
    <xf numFmtId="0" fontId="6" fillId="0" borderId="3" xfId="1" applyFont="1" applyFill="1" applyBorder="1" applyAlignment="1">
      <alignment horizontal="left" vertical="center" wrapText="1"/>
    </xf>
    <xf numFmtId="0" fontId="6" fillId="0" borderId="3" xfId="1" applyFont="1" applyFill="1" applyBorder="1" applyAlignment="1">
      <alignment horizontal="center" vertical="center" wrapText="1"/>
    </xf>
    <xf numFmtId="0" fontId="3" fillId="0" borderId="3" xfId="1" applyFont="1" applyFill="1" applyBorder="1" applyAlignment="1">
      <alignment horizontal="center" vertical="center" wrapText="1"/>
    </xf>
    <xf numFmtId="164" fontId="6" fillId="0" borderId="3" xfId="1" applyNumberFormat="1" applyFont="1" applyFill="1" applyBorder="1" applyAlignment="1" applyProtection="1">
      <alignment horizontal="center" vertical="center"/>
      <protection locked="0"/>
    </xf>
    <xf numFmtId="0" fontId="3" fillId="0" borderId="3" xfId="1" applyFont="1" applyFill="1" applyBorder="1" applyAlignment="1">
      <alignment horizontal="left" vertical="center"/>
    </xf>
    <xf numFmtId="0" fontId="3" fillId="0" borderId="3" xfId="1" applyFont="1" applyFill="1" applyBorder="1" applyAlignment="1">
      <alignment horizontal="left" vertical="center" wrapText="1"/>
    </xf>
    <xf numFmtId="164" fontId="3" fillId="0" borderId="3" xfId="1" applyNumberFormat="1" applyFont="1" applyFill="1" applyBorder="1" applyAlignment="1" applyProtection="1">
      <alignment horizontal="center" vertical="center"/>
      <protection locked="0"/>
    </xf>
    <xf numFmtId="49" fontId="23" fillId="0" borderId="3" xfId="1" applyNumberFormat="1" applyFont="1" applyFill="1" applyBorder="1" applyAlignment="1">
      <alignment horizontal="center" vertical="center"/>
    </xf>
    <xf numFmtId="0" fontId="3" fillId="0" borderId="2" xfId="1" applyFont="1" applyFill="1" applyBorder="1" applyAlignment="1">
      <alignment horizontal="center" vertical="top"/>
    </xf>
    <xf numFmtId="0" fontId="3" fillId="0" borderId="4" xfId="1" applyFont="1" applyFill="1" applyBorder="1" applyAlignment="1">
      <alignment horizontal="center" vertical="top"/>
    </xf>
    <xf numFmtId="0" fontId="3" fillId="0" borderId="2" xfId="1" applyFont="1" applyFill="1" applyBorder="1" applyAlignment="1">
      <alignment horizontal="center" vertical="top" wrapText="1"/>
    </xf>
    <xf numFmtId="0" fontId="3" fillId="0" borderId="4" xfId="1"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2" xfId="0" applyFont="1" applyFill="1" applyBorder="1" applyAlignment="1">
      <alignment horizontal="center" vertical="top"/>
    </xf>
    <xf numFmtId="0" fontId="3" fillId="0" borderId="5" xfId="0" applyFont="1" applyFill="1" applyBorder="1" applyAlignment="1">
      <alignment horizontal="center" vertical="top"/>
    </xf>
    <xf numFmtId="0" fontId="3" fillId="0" borderId="4" xfId="0" applyFont="1" applyFill="1" applyBorder="1" applyAlignment="1">
      <alignment horizontal="center" vertical="top"/>
    </xf>
    <xf numFmtId="0" fontId="3" fillId="0" borderId="2" xfId="0" applyFont="1" applyFill="1" applyBorder="1" applyAlignment="1">
      <alignment horizontal="center" vertical="top" wrapText="1"/>
    </xf>
    <xf numFmtId="49" fontId="3" fillId="0" borderId="2"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xf>
    <xf numFmtId="0" fontId="3" fillId="0" borderId="3" xfId="0" applyFont="1" applyFill="1" applyBorder="1" applyAlignment="1">
      <alignment horizontal="center" vertical="top"/>
    </xf>
    <xf numFmtId="49" fontId="3" fillId="0" borderId="2" xfId="0" applyNumberFormat="1" applyFont="1" applyFill="1" applyBorder="1" applyAlignment="1" applyProtection="1">
      <alignment horizontal="center" vertical="center" wrapText="1"/>
      <protection locked="0"/>
    </xf>
    <xf numFmtId="49" fontId="3" fillId="0" borderId="4" xfId="0" applyNumberFormat="1" applyFont="1" applyFill="1" applyBorder="1" applyAlignment="1" applyProtection="1">
      <alignment horizontal="center" vertical="center" wrapText="1"/>
      <protection locked="0"/>
    </xf>
    <xf numFmtId="0" fontId="6" fillId="0" borderId="2" xfId="0" applyFont="1" applyFill="1" applyBorder="1" applyAlignment="1" applyProtection="1">
      <alignment horizontal="left" vertical="center" wrapText="1"/>
      <protection locked="0"/>
    </xf>
    <xf numFmtId="0" fontId="6" fillId="0" borderId="4" xfId="0" applyFont="1" applyFill="1" applyBorder="1" applyAlignment="1" applyProtection="1">
      <alignment horizontal="left" vertical="center" wrapText="1"/>
      <protection locked="0"/>
    </xf>
    <xf numFmtId="0" fontId="6" fillId="0" borderId="3" xfId="0" applyFont="1" applyFill="1" applyBorder="1" applyAlignment="1">
      <alignment horizontal="left" vertical="center" wrapText="1"/>
    </xf>
    <xf numFmtId="0" fontId="3" fillId="0" borderId="0" xfId="0" applyFont="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9" fillId="0" borderId="0" xfId="0" applyFont="1" applyBorder="1" applyAlignment="1">
      <alignment horizontal="right" vertical="center"/>
    </xf>
    <xf numFmtId="0" fontId="20" fillId="0" borderId="0" xfId="0" applyFont="1" applyAlignment="1">
      <alignment horizontal="right" vertical="center"/>
    </xf>
    <xf numFmtId="0" fontId="6" fillId="0" borderId="2"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2" xfId="0" applyFont="1" applyFill="1" applyBorder="1" applyAlignment="1" applyProtection="1">
      <alignment horizontal="center" vertical="center"/>
      <protection locked="0"/>
    </xf>
    <xf numFmtId="0" fontId="6" fillId="0" borderId="4" xfId="0" applyFont="1" applyFill="1" applyBorder="1" applyAlignment="1" applyProtection="1">
      <alignment horizontal="center" vertical="center"/>
      <protection locked="0"/>
    </xf>
    <xf numFmtId="0" fontId="6" fillId="0" borderId="0" xfId="0" applyFont="1" applyBorder="1" applyAlignment="1">
      <alignment horizontal="center" vertical="center" wrapText="1"/>
    </xf>
    <xf numFmtId="0" fontId="6" fillId="0" borderId="3" xfId="0" applyFont="1" applyFill="1" applyBorder="1" applyAlignment="1" applyProtection="1">
      <alignment horizontal="center" vertical="center"/>
      <protection locked="0"/>
    </xf>
    <xf numFmtId="0" fontId="3" fillId="0" borderId="3" xfId="0" applyFont="1" applyFill="1" applyBorder="1" applyAlignment="1">
      <alignment horizontal="center" vertical="center" wrapText="1"/>
    </xf>
    <xf numFmtId="0" fontId="3" fillId="0" borderId="7" xfId="0"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14" fillId="0" borderId="0" xfId="0" applyFont="1" applyBorder="1" applyAlignment="1">
      <alignment horizontal="center" vertical="center" wrapText="1"/>
    </xf>
    <xf numFmtId="17" fontId="3" fillId="0" borderId="2" xfId="0" applyNumberFormat="1" applyFont="1" applyFill="1" applyBorder="1" applyAlignment="1">
      <alignment horizontal="center" vertical="top" wrapText="1"/>
    </xf>
    <xf numFmtId="17" fontId="3" fillId="0" borderId="5" xfId="0" applyNumberFormat="1" applyFont="1" applyFill="1" applyBorder="1" applyAlignment="1">
      <alignment horizontal="center" vertical="top" wrapText="1"/>
    </xf>
    <xf numFmtId="0" fontId="13" fillId="0" borderId="5" xfId="0" applyFont="1" applyFill="1" applyBorder="1" applyAlignment="1">
      <alignment horizontal="center" vertical="top"/>
    </xf>
    <xf numFmtId="0" fontId="13" fillId="0" borderId="4" xfId="0" applyFont="1" applyFill="1" applyBorder="1" applyAlignment="1">
      <alignment horizontal="center" vertical="top"/>
    </xf>
    <xf numFmtId="0" fontId="6" fillId="0" borderId="2" xfId="0" applyFont="1" applyFill="1" applyBorder="1" applyAlignment="1">
      <alignment vertical="center" wrapText="1"/>
    </xf>
    <xf numFmtId="0" fontId="6" fillId="0" borderId="5" xfId="0" applyFont="1" applyFill="1" applyBorder="1" applyAlignment="1">
      <alignment vertical="center" wrapText="1"/>
    </xf>
    <xf numFmtId="0" fontId="6" fillId="0" borderId="4" xfId="0" applyFont="1" applyFill="1" applyBorder="1" applyAlignment="1">
      <alignment vertical="center" wrapText="1"/>
    </xf>
    <xf numFmtId="0" fontId="6" fillId="0" borderId="5" xfId="0" applyFont="1" applyFill="1" applyBorder="1" applyAlignment="1" applyProtection="1">
      <alignment horizontal="center" vertical="center"/>
      <protection locked="0"/>
    </xf>
    <xf numFmtId="49" fontId="3" fillId="0" borderId="5" xfId="0" applyNumberFormat="1" applyFont="1" applyFill="1" applyBorder="1" applyAlignment="1">
      <alignment horizontal="center" vertical="center"/>
    </xf>
    <xf numFmtId="49" fontId="6" fillId="0" borderId="2" xfId="0" applyNumberFormat="1" applyFont="1" applyFill="1" applyBorder="1" applyAlignment="1" applyProtection="1">
      <alignment horizontal="left" vertical="center" wrapText="1"/>
      <protection locked="0"/>
    </xf>
    <xf numFmtId="49" fontId="6" fillId="0" borderId="4" xfId="0" applyNumberFormat="1" applyFont="1" applyFill="1" applyBorder="1" applyAlignment="1" applyProtection="1">
      <alignment horizontal="left" vertical="center" wrapText="1"/>
      <protection locked="0"/>
    </xf>
    <xf numFmtId="49" fontId="3" fillId="0" borderId="2" xfId="0" applyNumberFormat="1" applyFont="1" applyFill="1" applyBorder="1" applyAlignment="1" applyProtection="1">
      <alignment horizontal="center" vertical="top"/>
      <protection locked="0"/>
    </xf>
    <xf numFmtId="49" fontId="3" fillId="0" borderId="5" xfId="0" applyNumberFormat="1" applyFont="1" applyFill="1" applyBorder="1" applyAlignment="1" applyProtection="1">
      <alignment horizontal="center" vertical="top"/>
      <protection locked="0"/>
    </xf>
    <xf numFmtId="0" fontId="6" fillId="0" borderId="2"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center" vertical="center" wrapText="1"/>
      <protection locked="0"/>
    </xf>
    <xf numFmtId="49" fontId="3" fillId="0" borderId="3" xfId="0" applyNumberFormat="1" applyFont="1" applyFill="1" applyBorder="1" applyAlignment="1" applyProtection="1">
      <alignment horizontal="center" vertical="center" wrapText="1"/>
      <protection locked="0"/>
    </xf>
  </cellXfs>
  <cellStyles count="2">
    <cellStyle name="Звичайний 2" xfId="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3"/>
  <sheetViews>
    <sheetView tabSelected="1" view="pageBreakPreview" topLeftCell="A82" zoomScale="70" zoomScaleNormal="80" zoomScaleSheetLayoutView="70" workbookViewId="0">
      <selection activeCell="I11" sqref="I11"/>
    </sheetView>
  </sheetViews>
  <sheetFormatPr defaultColWidth="8.85546875" defaultRowHeight="16.5" x14ac:dyDescent="0.25"/>
  <cols>
    <col min="1" max="1" width="9.140625" style="11" customWidth="1"/>
    <col min="2" max="2" width="29.5703125" style="11" customWidth="1"/>
    <col min="3" max="3" width="11.42578125" style="23" customWidth="1"/>
    <col min="4" max="4" width="76.7109375" style="12" customWidth="1"/>
    <col min="5" max="5" width="23.42578125" style="13" customWidth="1"/>
    <col min="6" max="6" width="10.140625" style="20" customWidth="1"/>
    <col min="7" max="7" width="17.7109375" style="36" customWidth="1"/>
    <col min="8" max="9" width="17.7109375" style="1" customWidth="1"/>
    <col min="10" max="10" width="17.7109375" style="25" customWidth="1"/>
    <col min="11" max="11" width="16.5703125" style="28" hidden="1" customWidth="1"/>
    <col min="12" max="12" width="12.5703125" style="1" customWidth="1"/>
    <col min="13" max="16384" width="8.85546875" style="1"/>
  </cols>
  <sheetData>
    <row r="1" spans="1:11" ht="4.5" hidden="1" customHeight="1" x14ac:dyDescent="0.25">
      <c r="A1" s="4"/>
      <c r="B1" s="15"/>
      <c r="C1" s="21"/>
      <c r="D1" s="16"/>
      <c r="E1" s="15"/>
      <c r="F1" s="18"/>
    </row>
    <row r="2" spans="1:11" s="2" customFormat="1" ht="29.25" customHeight="1" x14ac:dyDescent="0.25">
      <c r="A2" s="5"/>
      <c r="B2" s="6"/>
      <c r="C2" s="10"/>
      <c r="D2" s="7"/>
      <c r="E2" s="3"/>
      <c r="F2" s="33"/>
      <c r="G2" s="37"/>
      <c r="H2" s="33"/>
      <c r="I2" s="164" t="s">
        <v>96</v>
      </c>
      <c r="J2" s="164"/>
      <c r="K2" s="29"/>
    </row>
    <row r="3" spans="1:11" s="2" customFormat="1" ht="24.75" customHeight="1" x14ac:dyDescent="0.2">
      <c r="A3" s="169" t="s">
        <v>54</v>
      </c>
      <c r="B3" s="169"/>
      <c r="C3" s="169"/>
      <c r="D3" s="169"/>
      <c r="E3" s="169"/>
      <c r="F3" s="169"/>
      <c r="G3" s="169"/>
      <c r="H3" s="169"/>
      <c r="I3" s="169"/>
      <c r="J3" s="169"/>
      <c r="K3" s="29"/>
    </row>
    <row r="4" spans="1:11" s="2" customFormat="1" ht="8.25" customHeight="1" x14ac:dyDescent="0.2">
      <c r="A4" s="32"/>
      <c r="B4" s="32"/>
      <c r="C4" s="32"/>
      <c r="D4" s="32"/>
      <c r="E4" s="32"/>
      <c r="F4" s="32"/>
      <c r="G4" s="38"/>
      <c r="H4" s="32"/>
      <c r="I4" s="32"/>
      <c r="J4" s="24"/>
      <c r="K4" s="29"/>
    </row>
    <row r="5" spans="1:11" s="2" customFormat="1" ht="129" customHeight="1" x14ac:dyDescent="0.2">
      <c r="A5" s="55" t="s">
        <v>4</v>
      </c>
      <c r="B5" s="74" t="s">
        <v>55</v>
      </c>
      <c r="C5" s="167" t="s">
        <v>3</v>
      </c>
      <c r="D5" s="168"/>
      <c r="E5" s="75" t="s">
        <v>35</v>
      </c>
      <c r="F5" s="76" t="s">
        <v>8</v>
      </c>
      <c r="G5" s="39" t="s">
        <v>71</v>
      </c>
      <c r="H5" s="39" t="s">
        <v>72</v>
      </c>
      <c r="I5" s="39" t="s">
        <v>73</v>
      </c>
      <c r="J5" s="39" t="s">
        <v>74</v>
      </c>
      <c r="K5" s="29"/>
    </row>
    <row r="6" spans="1:11" s="2" customFormat="1" ht="15.75" x14ac:dyDescent="0.25">
      <c r="A6" s="55" t="s">
        <v>0</v>
      </c>
      <c r="B6" s="59">
        <v>2</v>
      </c>
      <c r="C6" s="166">
        <v>3</v>
      </c>
      <c r="D6" s="166"/>
      <c r="E6" s="77">
        <v>4</v>
      </c>
      <c r="F6" s="56">
        <v>5</v>
      </c>
      <c r="G6" s="40">
        <v>6</v>
      </c>
      <c r="H6" s="40">
        <v>7</v>
      </c>
      <c r="I6" s="40">
        <v>8</v>
      </c>
      <c r="J6" s="40">
        <v>9</v>
      </c>
      <c r="K6" s="29"/>
    </row>
    <row r="7" spans="1:11" s="2" customFormat="1" ht="72.75" customHeight="1" x14ac:dyDescent="0.2">
      <c r="A7" s="127" t="s">
        <v>0</v>
      </c>
      <c r="B7" s="125" t="s">
        <v>137</v>
      </c>
      <c r="C7" s="119" t="s">
        <v>24</v>
      </c>
      <c r="D7" s="118" t="s">
        <v>61</v>
      </c>
      <c r="E7" s="126" t="s">
        <v>37</v>
      </c>
      <c r="F7" s="117">
        <v>2610</v>
      </c>
      <c r="G7" s="41">
        <v>18733.757000000001</v>
      </c>
      <c r="H7" s="41">
        <v>18733.757000000001</v>
      </c>
      <c r="I7" s="41">
        <v>18733.757000000001</v>
      </c>
      <c r="J7" s="41">
        <v>18733.757000000001</v>
      </c>
      <c r="K7" s="29"/>
    </row>
    <row r="8" spans="1:11" s="2" customFormat="1" ht="25.5" customHeight="1" x14ac:dyDescent="0.2">
      <c r="A8" s="78"/>
      <c r="B8" s="79"/>
      <c r="C8" s="121"/>
      <c r="D8" s="80" t="s">
        <v>6</v>
      </c>
      <c r="E8" s="80"/>
      <c r="F8" s="59"/>
      <c r="G8" s="42">
        <f>SUM(G7:G7)</f>
        <v>18733.757000000001</v>
      </c>
      <c r="H8" s="42">
        <f>SUM(H7:H7)</f>
        <v>18733.757000000001</v>
      </c>
      <c r="I8" s="42">
        <f>SUM(I7:I7)</f>
        <v>18733.757000000001</v>
      </c>
      <c r="J8" s="42">
        <f>SUM(J7:J7)</f>
        <v>18733.757000000001</v>
      </c>
      <c r="K8" s="29"/>
    </row>
    <row r="9" spans="1:11" s="2" customFormat="1" ht="33.75" customHeight="1" x14ac:dyDescent="0.2">
      <c r="A9" s="181" t="s">
        <v>60</v>
      </c>
      <c r="B9" s="170" t="s">
        <v>13</v>
      </c>
      <c r="C9" s="150" t="s">
        <v>5</v>
      </c>
      <c r="D9" s="152" t="s">
        <v>30</v>
      </c>
      <c r="E9" s="162" t="s">
        <v>10</v>
      </c>
      <c r="F9" s="56">
        <v>2240</v>
      </c>
      <c r="G9" s="43">
        <v>910</v>
      </c>
      <c r="H9" s="43">
        <f>1418.5+187.1</f>
        <v>1605.6</v>
      </c>
      <c r="I9" s="43">
        <v>2000</v>
      </c>
      <c r="J9" s="43">
        <v>2142</v>
      </c>
      <c r="K9" s="29"/>
    </row>
    <row r="10" spans="1:11" s="2" customFormat="1" ht="36" customHeight="1" x14ac:dyDescent="0.2">
      <c r="A10" s="182"/>
      <c r="B10" s="171"/>
      <c r="C10" s="151"/>
      <c r="D10" s="153"/>
      <c r="E10" s="163"/>
      <c r="F10" s="56">
        <v>2210</v>
      </c>
      <c r="G10" s="43">
        <v>613</v>
      </c>
      <c r="H10" s="43">
        <f>709.5+99.75</f>
        <v>809.25</v>
      </c>
      <c r="I10" s="43">
        <f>700-29.5</f>
        <v>670.5</v>
      </c>
      <c r="J10" s="43">
        <v>79.7</v>
      </c>
      <c r="K10" s="29">
        <v>-29.5</v>
      </c>
    </row>
    <row r="11" spans="1:11" s="2" customFormat="1" ht="36" customHeight="1" x14ac:dyDescent="0.2">
      <c r="A11" s="182"/>
      <c r="B11" s="171"/>
      <c r="C11" s="55" t="s">
        <v>2</v>
      </c>
      <c r="D11" s="57" t="s">
        <v>18</v>
      </c>
      <c r="E11" s="58" t="s">
        <v>10</v>
      </c>
      <c r="F11" s="59">
        <v>2273</v>
      </c>
      <c r="G11" s="43">
        <f>2327.2+1005.4-1057.958-330-167</f>
        <v>1777.6419999999998</v>
      </c>
      <c r="H11" s="43">
        <f>2565.1-50</f>
        <v>2515.1</v>
      </c>
      <c r="I11" s="43">
        <f>2226+1500-450</f>
        <v>3276</v>
      </c>
      <c r="J11" s="43">
        <v>2444</v>
      </c>
      <c r="K11" s="29">
        <v>1500</v>
      </c>
    </row>
    <row r="12" spans="1:11" s="34" customFormat="1" ht="49.5" customHeight="1" x14ac:dyDescent="0.2">
      <c r="A12" s="182"/>
      <c r="B12" s="171"/>
      <c r="C12" s="81" t="s">
        <v>21</v>
      </c>
      <c r="D12" s="82" t="s">
        <v>31</v>
      </c>
      <c r="E12" s="83"/>
      <c r="F12" s="84"/>
      <c r="G12" s="44">
        <f>G13+G14+G15+G16</f>
        <v>13112.920000000002</v>
      </c>
      <c r="H12" s="43">
        <f>H13+H14+H15+H16</f>
        <v>13226.632000000001</v>
      </c>
      <c r="I12" s="44">
        <f>I13+I14+I15+I16</f>
        <v>17472.275000000001</v>
      </c>
      <c r="J12" s="44">
        <f>J13+J14+J15+J16</f>
        <v>18552.099999999999</v>
      </c>
      <c r="K12" s="35"/>
    </row>
    <row r="13" spans="1:11" s="2" customFormat="1" ht="27" customHeight="1" x14ac:dyDescent="0.2">
      <c r="A13" s="182"/>
      <c r="B13" s="171"/>
      <c r="C13" s="150" t="s">
        <v>62</v>
      </c>
      <c r="D13" s="152" t="s">
        <v>89</v>
      </c>
      <c r="E13" s="162" t="s">
        <v>10</v>
      </c>
      <c r="F13" s="56">
        <v>2240</v>
      </c>
      <c r="G13" s="43">
        <f>2557.149+69.8</f>
        <v>2626.9490000000001</v>
      </c>
      <c r="H13" s="43">
        <f>2686.77-185.105</f>
        <v>2501.665</v>
      </c>
      <c r="I13" s="43">
        <f>3945.55+99.9</f>
        <v>4045.4500000000003</v>
      </c>
      <c r="J13" s="43">
        <v>4225.7</v>
      </c>
      <c r="K13" s="26">
        <v>99.9</v>
      </c>
    </row>
    <row r="14" spans="1:11" s="2" customFormat="1" ht="24" customHeight="1" x14ac:dyDescent="0.2">
      <c r="A14" s="182"/>
      <c r="B14" s="171"/>
      <c r="C14" s="151"/>
      <c r="D14" s="153"/>
      <c r="E14" s="163"/>
      <c r="F14" s="56">
        <v>2210</v>
      </c>
      <c r="G14" s="43">
        <v>261.21600000000001</v>
      </c>
      <c r="H14" s="43">
        <v>130</v>
      </c>
      <c r="I14" s="43">
        <f>330+29.5</f>
        <v>359.5</v>
      </c>
      <c r="J14" s="43">
        <v>353.4</v>
      </c>
      <c r="K14" s="26">
        <v>29.5</v>
      </c>
    </row>
    <row r="15" spans="1:11" s="2" customFormat="1" ht="46.5" customHeight="1" x14ac:dyDescent="0.2">
      <c r="A15" s="182"/>
      <c r="B15" s="171"/>
      <c r="C15" s="150" t="s">
        <v>34</v>
      </c>
      <c r="D15" s="152" t="s">
        <v>48</v>
      </c>
      <c r="E15" s="183" t="s">
        <v>42</v>
      </c>
      <c r="F15" s="56">
        <v>2610</v>
      </c>
      <c r="G15" s="43">
        <f>10824.655-98-600+447-55-149.8-87-199.1</f>
        <v>10082.755000000001</v>
      </c>
      <c r="H15" s="43">
        <f>10489.562-198-430.595</f>
        <v>9860.9670000000006</v>
      </c>
      <c r="I15" s="43">
        <f>12410.672+238.655+397.098-179.1</f>
        <v>12867.325000000001</v>
      </c>
      <c r="J15" s="43">
        <v>13973</v>
      </c>
      <c r="K15" s="26">
        <v>-179.1</v>
      </c>
    </row>
    <row r="16" spans="1:11" s="2" customFormat="1" ht="40.5" customHeight="1" x14ac:dyDescent="0.2">
      <c r="A16" s="182"/>
      <c r="B16" s="171"/>
      <c r="C16" s="151"/>
      <c r="D16" s="153"/>
      <c r="E16" s="184"/>
      <c r="F16" s="56">
        <v>3210</v>
      </c>
      <c r="G16" s="43">
        <f>55+87</f>
        <v>142</v>
      </c>
      <c r="H16" s="43">
        <f>536+198</f>
        <v>734</v>
      </c>
      <c r="I16" s="43">
        <v>200</v>
      </c>
      <c r="J16" s="43">
        <v>0</v>
      </c>
      <c r="K16" s="26"/>
    </row>
    <row r="17" spans="1:11" s="2" customFormat="1" ht="36" customHeight="1" x14ac:dyDescent="0.2">
      <c r="A17" s="182"/>
      <c r="B17" s="171"/>
      <c r="C17" s="55" t="s">
        <v>1</v>
      </c>
      <c r="D17" s="51" t="s">
        <v>27</v>
      </c>
      <c r="E17" s="58" t="s">
        <v>10</v>
      </c>
      <c r="F17" s="59">
        <v>2240</v>
      </c>
      <c r="G17" s="43">
        <f>819.383+30.2</f>
        <v>849.58300000000008</v>
      </c>
      <c r="H17" s="43">
        <f>833.73+205.07</f>
        <v>1038.8</v>
      </c>
      <c r="I17" s="43">
        <v>1508.55</v>
      </c>
      <c r="J17" s="43">
        <v>1615.6</v>
      </c>
      <c r="K17" s="29"/>
    </row>
    <row r="18" spans="1:11" s="2" customFormat="1" ht="30" customHeight="1" x14ac:dyDescent="0.2">
      <c r="A18" s="182"/>
      <c r="B18" s="171"/>
      <c r="C18" s="55" t="s">
        <v>63</v>
      </c>
      <c r="D18" s="51" t="s">
        <v>82</v>
      </c>
      <c r="E18" s="58" t="s">
        <v>10</v>
      </c>
      <c r="F18" s="59">
        <v>2240</v>
      </c>
      <c r="G18" s="43">
        <f>324-100</f>
        <v>224</v>
      </c>
      <c r="H18" s="43">
        <v>0</v>
      </c>
      <c r="I18" s="43">
        <v>0</v>
      </c>
      <c r="J18" s="43">
        <v>0</v>
      </c>
      <c r="K18" s="29"/>
    </row>
    <row r="19" spans="1:11" s="2" customFormat="1" ht="36" customHeight="1" x14ac:dyDescent="0.2">
      <c r="A19" s="182"/>
      <c r="B19" s="171"/>
      <c r="C19" s="55" t="s">
        <v>64</v>
      </c>
      <c r="D19" s="51" t="s">
        <v>83</v>
      </c>
      <c r="E19" s="58" t="s">
        <v>10</v>
      </c>
      <c r="F19" s="59">
        <v>2240</v>
      </c>
      <c r="G19" s="43">
        <f>76-76</f>
        <v>0</v>
      </c>
      <c r="H19" s="43">
        <v>0</v>
      </c>
      <c r="I19" s="43">
        <v>0</v>
      </c>
      <c r="J19" s="43">
        <v>0</v>
      </c>
      <c r="K19" s="29"/>
    </row>
    <row r="20" spans="1:11" s="2" customFormat="1" ht="28.5" customHeight="1" x14ac:dyDescent="0.2">
      <c r="A20" s="182"/>
      <c r="B20" s="171"/>
      <c r="C20" s="55" t="s">
        <v>22</v>
      </c>
      <c r="D20" s="60" t="s">
        <v>28</v>
      </c>
      <c r="E20" s="58" t="s">
        <v>10</v>
      </c>
      <c r="F20" s="59">
        <v>2240</v>
      </c>
      <c r="G20" s="43">
        <f>50+50</f>
        <v>100</v>
      </c>
      <c r="H20" s="43">
        <v>123.55</v>
      </c>
      <c r="I20" s="43">
        <f>200-101</f>
        <v>99</v>
      </c>
      <c r="J20" s="43">
        <v>214.2</v>
      </c>
      <c r="K20" s="29">
        <v>-101</v>
      </c>
    </row>
    <row r="21" spans="1:11" s="2" customFormat="1" ht="16.5" hidden="1" customHeight="1" x14ac:dyDescent="0.2">
      <c r="A21" s="182"/>
      <c r="B21" s="171"/>
      <c r="C21" s="150" t="s">
        <v>23</v>
      </c>
      <c r="D21" s="152" t="s">
        <v>17</v>
      </c>
      <c r="E21" s="162" t="s">
        <v>10</v>
      </c>
      <c r="F21" s="59">
        <v>2210</v>
      </c>
      <c r="G21" s="43">
        <v>0</v>
      </c>
      <c r="H21" s="43">
        <f>G21*1.07</f>
        <v>0</v>
      </c>
      <c r="I21" s="43">
        <f>H21*1.058</f>
        <v>0</v>
      </c>
      <c r="J21" s="43">
        <f t="shared" ref="J21:J31" si="0">I21*1.071</f>
        <v>0</v>
      </c>
      <c r="K21" s="29"/>
    </row>
    <row r="22" spans="1:11" s="2" customFormat="1" ht="41.25" customHeight="1" x14ac:dyDescent="0.2">
      <c r="A22" s="182"/>
      <c r="B22" s="171"/>
      <c r="C22" s="151"/>
      <c r="D22" s="153"/>
      <c r="E22" s="163"/>
      <c r="F22" s="59">
        <v>2240</v>
      </c>
      <c r="G22" s="43">
        <f>50+50</f>
        <v>100</v>
      </c>
      <c r="H22" s="43">
        <f>45.665+125.9+50</f>
        <v>221.565</v>
      </c>
      <c r="I22" s="43">
        <f>100+101</f>
        <v>201</v>
      </c>
      <c r="J22" s="43">
        <v>107.1</v>
      </c>
      <c r="K22" s="29">
        <v>101</v>
      </c>
    </row>
    <row r="23" spans="1:11" s="2" customFormat="1" ht="29.25" customHeight="1" x14ac:dyDescent="0.2">
      <c r="A23" s="172"/>
      <c r="B23" s="172"/>
      <c r="C23" s="185" t="s">
        <v>65</v>
      </c>
      <c r="D23" s="154" t="s">
        <v>119</v>
      </c>
      <c r="E23" s="165" t="s">
        <v>10</v>
      </c>
      <c r="F23" s="56">
        <v>2210</v>
      </c>
      <c r="G23" s="43">
        <f>50-21</f>
        <v>29</v>
      </c>
      <c r="H23" s="43">
        <v>100</v>
      </c>
      <c r="I23" s="43">
        <v>200</v>
      </c>
      <c r="J23" s="43">
        <v>214.2</v>
      </c>
      <c r="K23" s="29"/>
    </row>
    <row r="24" spans="1:11" s="2" customFormat="1" ht="29.25" customHeight="1" x14ac:dyDescent="0.2">
      <c r="A24" s="172"/>
      <c r="B24" s="172"/>
      <c r="C24" s="185"/>
      <c r="D24" s="154"/>
      <c r="E24" s="165"/>
      <c r="F24" s="56">
        <v>2240</v>
      </c>
      <c r="G24" s="43">
        <v>20</v>
      </c>
      <c r="H24" s="43">
        <f>25+11.5</f>
        <v>36.5</v>
      </c>
      <c r="I24" s="43">
        <v>75</v>
      </c>
      <c r="J24" s="43">
        <v>80.3</v>
      </c>
      <c r="K24" s="29"/>
    </row>
    <row r="25" spans="1:11" s="2" customFormat="1" ht="36" customHeight="1" x14ac:dyDescent="0.2">
      <c r="A25" s="172"/>
      <c r="B25" s="172"/>
      <c r="C25" s="55" t="s">
        <v>66</v>
      </c>
      <c r="D25" s="51" t="s">
        <v>132</v>
      </c>
      <c r="E25" s="58" t="s">
        <v>10</v>
      </c>
      <c r="F25" s="56">
        <v>2240</v>
      </c>
      <c r="G25" s="43">
        <v>8</v>
      </c>
      <c r="H25" s="43">
        <f>10-4.6</f>
        <v>5.4</v>
      </c>
      <c r="I25" s="43">
        <v>10</v>
      </c>
      <c r="J25" s="43">
        <v>10</v>
      </c>
      <c r="K25" s="29"/>
    </row>
    <row r="26" spans="1:11" s="2" customFormat="1" ht="36" customHeight="1" x14ac:dyDescent="0.2">
      <c r="A26" s="172"/>
      <c r="B26" s="172"/>
      <c r="C26" s="85" t="s">
        <v>67</v>
      </c>
      <c r="D26" s="86" t="s">
        <v>58</v>
      </c>
      <c r="E26" s="87" t="s">
        <v>10</v>
      </c>
      <c r="F26" s="56">
        <v>2240</v>
      </c>
      <c r="G26" s="43">
        <v>50</v>
      </c>
      <c r="H26" s="43">
        <v>0</v>
      </c>
      <c r="I26" s="43">
        <v>0</v>
      </c>
      <c r="J26" s="43">
        <f t="shared" si="0"/>
        <v>0</v>
      </c>
      <c r="K26" s="29"/>
    </row>
    <row r="27" spans="1:11" s="2" customFormat="1" ht="43.5" customHeight="1" x14ac:dyDescent="0.2">
      <c r="A27" s="172"/>
      <c r="B27" s="172"/>
      <c r="C27" s="55" t="s">
        <v>9</v>
      </c>
      <c r="D27" s="65" t="s">
        <v>133</v>
      </c>
      <c r="E27" s="58" t="s">
        <v>10</v>
      </c>
      <c r="F27" s="109" t="s">
        <v>134</v>
      </c>
      <c r="G27" s="43">
        <v>0</v>
      </c>
      <c r="H27" s="43">
        <v>0</v>
      </c>
      <c r="I27" s="43">
        <v>400</v>
      </c>
      <c r="J27" s="43">
        <v>428.4</v>
      </c>
      <c r="K27" s="29"/>
    </row>
    <row r="28" spans="1:11" s="2" customFormat="1" ht="31.5" customHeight="1" x14ac:dyDescent="0.2">
      <c r="A28" s="172"/>
      <c r="B28" s="172"/>
      <c r="C28" s="150" t="s">
        <v>90</v>
      </c>
      <c r="D28" s="179" t="s">
        <v>128</v>
      </c>
      <c r="E28" s="162" t="s">
        <v>10</v>
      </c>
      <c r="F28" s="56">
        <v>2210</v>
      </c>
      <c r="G28" s="43">
        <f>100-50</f>
        <v>50</v>
      </c>
      <c r="H28" s="43">
        <v>64.8</v>
      </c>
      <c r="I28" s="43">
        <f>275.4-77.2</f>
        <v>198.2</v>
      </c>
      <c r="J28" s="43">
        <v>295</v>
      </c>
      <c r="K28" s="29">
        <v>-77.2</v>
      </c>
    </row>
    <row r="29" spans="1:11" s="2" customFormat="1" ht="31.5" customHeight="1" x14ac:dyDescent="0.2">
      <c r="A29" s="172"/>
      <c r="B29" s="172"/>
      <c r="C29" s="151"/>
      <c r="D29" s="180"/>
      <c r="E29" s="163"/>
      <c r="F29" s="102">
        <v>2240</v>
      </c>
      <c r="G29" s="43"/>
      <c r="H29" s="43">
        <v>73.935000000000002</v>
      </c>
      <c r="I29" s="43">
        <f>50+77.2</f>
        <v>127.2</v>
      </c>
      <c r="J29" s="43">
        <v>53.55</v>
      </c>
      <c r="K29" s="29">
        <v>77.2</v>
      </c>
    </row>
    <row r="30" spans="1:11" s="2" customFormat="1" ht="28.5" customHeight="1" x14ac:dyDescent="0.2">
      <c r="A30" s="172"/>
      <c r="B30" s="172"/>
      <c r="C30" s="150" t="s">
        <v>91</v>
      </c>
      <c r="D30" s="160" t="s">
        <v>125</v>
      </c>
      <c r="E30" s="162" t="s">
        <v>10</v>
      </c>
      <c r="F30" s="56">
        <v>2210</v>
      </c>
      <c r="G30" s="43">
        <f>100-16</f>
        <v>84</v>
      </c>
      <c r="H30" s="43">
        <v>377.39</v>
      </c>
      <c r="I30" s="43">
        <v>250</v>
      </c>
      <c r="J30" s="43">
        <v>267.75</v>
      </c>
      <c r="K30" s="29"/>
    </row>
    <row r="31" spans="1:11" s="2" customFormat="1" ht="28.5" customHeight="1" x14ac:dyDescent="0.2">
      <c r="A31" s="172"/>
      <c r="B31" s="172"/>
      <c r="C31" s="151"/>
      <c r="D31" s="161"/>
      <c r="E31" s="163"/>
      <c r="F31" s="102">
        <v>2240</v>
      </c>
      <c r="G31" s="43"/>
      <c r="H31" s="43">
        <f>18.5+20</f>
        <v>38.5</v>
      </c>
      <c r="I31" s="43">
        <v>0</v>
      </c>
      <c r="J31" s="43">
        <f t="shared" si="0"/>
        <v>0</v>
      </c>
      <c r="K31" s="29"/>
    </row>
    <row r="32" spans="1:11" s="2" customFormat="1" ht="28.5" customHeight="1" x14ac:dyDescent="0.2">
      <c r="A32" s="172"/>
      <c r="B32" s="172"/>
      <c r="C32" s="88" t="s">
        <v>114</v>
      </c>
      <c r="D32" s="90" t="s">
        <v>116</v>
      </c>
      <c r="E32" s="87" t="s">
        <v>10</v>
      </c>
      <c r="F32" s="56">
        <v>2210</v>
      </c>
      <c r="G32" s="43">
        <v>0</v>
      </c>
      <c r="H32" s="43">
        <v>0</v>
      </c>
      <c r="I32" s="43">
        <v>200</v>
      </c>
      <c r="J32" s="43">
        <v>214.2</v>
      </c>
      <c r="K32" s="29"/>
    </row>
    <row r="33" spans="1:11" s="2" customFormat="1" ht="39.75" customHeight="1" x14ac:dyDescent="0.2">
      <c r="A33" s="172"/>
      <c r="B33" s="172"/>
      <c r="C33" s="88" t="s">
        <v>115</v>
      </c>
      <c r="D33" s="90" t="s">
        <v>113</v>
      </c>
      <c r="E33" s="87" t="s">
        <v>10</v>
      </c>
      <c r="F33" s="56">
        <v>3110</v>
      </c>
      <c r="G33" s="43">
        <v>0</v>
      </c>
      <c r="H33" s="43">
        <v>0</v>
      </c>
      <c r="I33" s="43">
        <v>1695</v>
      </c>
      <c r="J33" s="43">
        <v>0</v>
      </c>
      <c r="K33" s="29"/>
    </row>
    <row r="34" spans="1:11" s="2" customFormat="1" ht="39.75" customHeight="1" x14ac:dyDescent="0.2">
      <c r="A34" s="172"/>
      <c r="B34" s="172"/>
      <c r="C34" s="88" t="s">
        <v>117</v>
      </c>
      <c r="D34" s="90" t="s">
        <v>118</v>
      </c>
      <c r="E34" s="87" t="s">
        <v>10</v>
      </c>
      <c r="F34" s="56">
        <v>2240</v>
      </c>
      <c r="G34" s="43">
        <v>0</v>
      </c>
      <c r="H34" s="43">
        <v>80</v>
      </c>
      <c r="I34" s="43">
        <v>0</v>
      </c>
      <c r="J34" s="43">
        <v>0</v>
      </c>
      <c r="K34" s="29"/>
    </row>
    <row r="35" spans="1:11" s="2" customFormat="1" ht="39.75" customHeight="1" x14ac:dyDescent="0.2">
      <c r="A35" s="172"/>
      <c r="B35" s="172"/>
      <c r="C35" s="101" t="s">
        <v>126</v>
      </c>
      <c r="D35" s="104" t="s">
        <v>127</v>
      </c>
      <c r="E35" s="99" t="s">
        <v>10</v>
      </c>
      <c r="F35" s="102">
        <v>2210</v>
      </c>
      <c r="G35" s="43">
        <v>0</v>
      </c>
      <c r="H35" s="43">
        <v>18</v>
      </c>
      <c r="I35" s="43">
        <v>0</v>
      </c>
      <c r="J35" s="43">
        <v>0</v>
      </c>
      <c r="K35" s="29"/>
    </row>
    <row r="36" spans="1:11" s="2" customFormat="1" ht="39.75" customHeight="1" x14ac:dyDescent="0.2">
      <c r="A36" s="172"/>
      <c r="B36" s="172"/>
      <c r="C36" s="106" t="s">
        <v>130</v>
      </c>
      <c r="D36" s="105" t="s">
        <v>131</v>
      </c>
      <c r="E36" s="108" t="s">
        <v>10</v>
      </c>
      <c r="F36" s="107">
        <v>3110</v>
      </c>
      <c r="G36" s="43">
        <v>0</v>
      </c>
      <c r="H36" s="43">
        <v>95.98</v>
      </c>
      <c r="I36" s="43">
        <v>0</v>
      </c>
      <c r="J36" s="43">
        <v>0</v>
      </c>
      <c r="K36" s="29"/>
    </row>
    <row r="37" spans="1:11" s="2" customFormat="1" ht="24.75" customHeight="1" x14ac:dyDescent="0.2">
      <c r="A37" s="173"/>
      <c r="B37" s="173"/>
      <c r="C37" s="54"/>
      <c r="D37" s="80" t="s">
        <v>6</v>
      </c>
      <c r="E37" s="91"/>
      <c r="F37" s="56"/>
      <c r="G37" s="42">
        <f>SUM(G9:G30)-G12</f>
        <v>17928.145</v>
      </c>
      <c r="H37" s="42">
        <f>SUM(H9:H36)-H12</f>
        <v>20431.002000000004</v>
      </c>
      <c r="I37" s="42">
        <f>SUM(I9:I35)-I12</f>
        <v>28382.724999999999</v>
      </c>
      <c r="J37" s="42">
        <f>SUM(J9:J30)-J12</f>
        <v>26503.9</v>
      </c>
      <c r="K37" s="29"/>
    </row>
    <row r="38" spans="1:11" s="30" customFormat="1" ht="36" customHeight="1" x14ac:dyDescent="0.2">
      <c r="A38" s="141">
        <v>3</v>
      </c>
      <c r="B38" s="146" t="s">
        <v>14</v>
      </c>
      <c r="C38" s="92" t="s">
        <v>49</v>
      </c>
      <c r="D38" s="90" t="s">
        <v>57</v>
      </c>
      <c r="E38" s="93" t="s">
        <v>10</v>
      </c>
      <c r="F38" s="77">
        <v>3110</v>
      </c>
      <c r="G38" s="43">
        <v>0</v>
      </c>
      <c r="H38" s="43">
        <v>0</v>
      </c>
      <c r="I38" s="94">
        <v>0</v>
      </c>
      <c r="J38" s="94">
        <v>0</v>
      </c>
      <c r="K38" s="31"/>
    </row>
    <row r="39" spans="1:11" s="30" customFormat="1" ht="36" customHeight="1" x14ac:dyDescent="0.2">
      <c r="A39" s="141"/>
      <c r="B39" s="141"/>
      <c r="C39" s="54" t="s">
        <v>50</v>
      </c>
      <c r="D39" s="90" t="s">
        <v>76</v>
      </c>
      <c r="E39" s="93" t="s">
        <v>10</v>
      </c>
      <c r="F39" s="77">
        <v>3110</v>
      </c>
      <c r="G39" s="43">
        <v>3300</v>
      </c>
      <c r="H39" s="43">
        <v>0</v>
      </c>
      <c r="I39" s="94">
        <v>0</v>
      </c>
      <c r="J39" s="94">
        <v>0</v>
      </c>
      <c r="K39" s="31"/>
    </row>
    <row r="40" spans="1:11" s="2" customFormat="1" ht="36" customHeight="1" x14ac:dyDescent="0.2">
      <c r="A40" s="141"/>
      <c r="B40" s="141"/>
      <c r="C40" s="54" t="s">
        <v>20</v>
      </c>
      <c r="D40" s="51" t="s">
        <v>95</v>
      </c>
      <c r="E40" s="62" t="s">
        <v>10</v>
      </c>
      <c r="F40" s="56">
        <v>2240</v>
      </c>
      <c r="G40" s="41">
        <f>49.37-10+290</f>
        <v>329.37</v>
      </c>
      <c r="H40" s="41">
        <v>237.45</v>
      </c>
      <c r="I40" s="41">
        <v>372.02</v>
      </c>
      <c r="J40" s="41">
        <v>100.5</v>
      </c>
      <c r="K40" s="29"/>
    </row>
    <row r="41" spans="1:11" s="2" customFormat="1" ht="42" customHeight="1" x14ac:dyDescent="0.2">
      <c r="A41" s="141"/>
      <c r="B41" s="141"/>
      <c r="C41" s="54" t="s">
        <v>25</v>
      </c>
      <c r="D41" s="51" t="s">
        <v>84</v>
      </c>
      <c r="E41" s="62" t="s">
        <v>10</v>
      </c>
      <c r="F41" s="56">
        <v>2240</v>
      </c>
      <c r="G41" s="41">
        <v>12.9</v>
      </c>
      <c r="H41" s="41">
        <f>59.07-41</f>
        <v>18.07</v>
      </c>
      <c r="I41" s="41">
        <v>69.305000000000007</v>
      </c>
      <c r="J41" s="41">
        <v>68</v>
      </c>
      <c r="K41" s="29"/>
    </row>
    <row r="42" spans="1:11" s="2" customFormat="1" ht="36" customHeight="1" x14ac:dyDescent="0.2">
      <c r="A42" s="141"/>
      <c r="B42" s="141"/>
      <c r="C42" s="54" t="s">
        <v>26</v>
      </c>
      <c r="D42" s="51" t="s">
        <v>38</v>
      </c>
      <c r="E42" s="62" t="s">
        <v>10</v>
      </c>
      <c r="F42" s="56">
        <v>2240</v>
      </c>
      <c r="G42" s="41">
        <v>10</v>
      </c>
      <c r="H42" s="41">
        <v>0</v>
      </c>
      <c r="I42" s="41">
        <v>0</v>
      </c>
      <c r="J42" s="41">
        <v>0</v>
      </c>
      <c r="K42" s="29"/>
    </row>
    <row r="43" spans="1:11" s="2" customFormat="1" ht="36" customHeight="1" x14ac:dyDescent="0.2">
      <c r="A43" s="141"/>
      <c r="B43" s="141"/>
      <c r="C43" s="54" t="s">
        <v>39</v>
      </c>
      <c r="D43" s="51" t="s">
        <v>29</v>
      </c>
      <c r="E43" s="62" t="s">
        <v>10</v>
      </c>
      <c r="F43" s="56">
        <v>2800</v>
      </c>
      <c r="G43" s="41">
        <v>13.93</v>
      </c>
      <c r="H43" s="41">
        <v>0</v>
      </c>
      <c r="I43" s="41">
        <v>0</v>
      </c>
      <c r="J43" s="41">
        <v>0</v>
      </c>
      <c r="K43" s="29"/>
    </row>
    <row r="44" spans="1:11" s="2" customFormat="1" ht="36" customHeight="1" x14ac:dyDescent="0.2">
      <c r="A44" s="141"/>
      <c r="B44" s="141"/>
      <c r="C44" s="54" t="s">
        <v>45</v>
      </c>
      <c r="D44" s="51" t="s">
        <v>129</v>
      </c>
      <c r="E44" s="62" t="s">
        <v>10</v>
      </c>
      <c r="F44" s="56">
        <v>2240</v>
      </c>
      <c r="G44" s="41">
        <f>173.8+100</f>
        <v>273.8</v>
      </c>
      <c r="H44" s="41">
        <f>337.748-54</f>
        <v>283.74799999999999</v>
      </c>
      <c r="I44" s="41">
        <v>456</v>
      </c>
      <c r="J44" s="41">
        <v>488.4</v>
      </c>
      <c r="K44" s="29"/>
    </row>
    <row r="45" spans="1:11" s="52" customFormat="1" ht="44.25" customHeight="1" x14ac:dyDescent="0.2">
      <c r="A45" s="141"/>
      <c r="B45" s="141"/>
      <c r="C45" s="54" t="s">
        <v>98</v>
      </c>
      <c r="D45" s="61" t="s">
        <v>107</v>
      </c>
      <c r="E45" s="62" t="s">
        <v>10</v>
      </c>
      <c r="F45" s="56">
        <v>2240</v>
      </c>
      <c r="G45" s="41">
        <v>200</v>
      </c>
      <c r="H45" s="41">
        <v>0</v>
      </c>
      <c r="I45" s="41">
        <v>0</v>
      </c>
      <c r="J45" s="41">
        <v>0</v>
      </c>
      <c r="K45" s="53"/>
    </row>
    <row r="46" spans="1:11" s="52" customFormat="1" ht="33.75" customHeight="1" x14ac:dyDescent="0.2">
      <c r="A46" s="141"/>
      <c r="B46" s="141"/>
      <c r="C46" s="54" t="s">
        <v>104</v>
      </c>
      <c r="D46" s="61" t="s">
        <v>105</v>
      </c>
      <c r="E46" s="62" t="s">
        <v>10</v>
      </c>
      <c r="F46" s="56">
        <v>3110</v>
      </c>
      <c r="G46" s="41">
        <v>5350</v>
      </c>
      <c r="H46" s="41">
        <v>0</v>
      </c>
      <c r="I46" s="41">
        <v>0</v>
      </c>
      <c r="J46" s="41">
        <v>0</v>
      </c>
      <c r="K46" s="53"/>
    </row>
    <row r="47" spans="1:11" s="52" customFormat="1" ht="31.5" customHeight="1" x14ac:dyDescent="0.2">
      <c r="A47" s="141"/>
      <c r="B47" s="141"/>
      <c r="C47" s="54" t="s">
        <v>111</v>
      </c>
      <c r="D47" s="61" t="s">
        <v>112</v>
      </c>
      <c r="E47" s="62" t="s">
        <v>10</v>
      </c>
      <c r="F47" s="56">
        <v>3110</v>
      </c>
      <c r="G47" s="41">
        <v>0</v>
      </c>
      <c r="H47" s="41">
        <v>0</v>
      </c>
      <c r="I47" s="41">
        <v>0</v>
      </c>
      <c r="J47" s="41">
        <v>0</v>
      </c>
      <c r="K47" s="53"/>
    </row>
    <row r="48" spans="1:11" s="52" customFormat="1" ht="31.5" customHeight="1" x14ac:dyDescent="0.2">
      <c r="A48" s="141"/>
      <c r="B48" s="141"/>
      <c r="C48" s="54" t="s">
        <v>135</v>
      </c>
      <c r="D48" s="110" t="s">
        <v>136</v>
      </c>
      <c r="E48" s="62" t="s">
        <v>10</v>
      </c>
      <c r="F48" s="111">
        <v>3110</v>
      </c>
      <c r="G48" s="41">
        <v>0</v>
      </c>
      <c r="H48" s="41">
        <v>0</v>
      </c>
      <c r="I48" s="41">
        <v>6500</v>
      </c>
      <c r="J48" s="41">
        <v>0</v>
      </c>
      <c r="K48" s="53"/>
    </row>
    <row r="49" spans="1:11" s="2" customFormat="1" ht="22.5" customHeight="1" x14ac:dyDescent="0.2">
      <c r="A49" s="142"/>
      <c r="B49" s="142"/>
      <c r="C49" s="56"/>
      <c r="D49" s="80" t="s">
        <v>6</v>
      </c>
      <c r="E49" s="95"/>
      <c r="F49" s="56"/>
      <c r="G49" s="42">
        <f>SUM(G38:G48)</f>
        <v>9490</v>
      </c>
      <c r="H49" s="42">
        <f>SUM(H38:H48)</f>
        <v>539.26800000000003</v>
      </c>
      <c r="I49" s="42">
        <f>SUM(I38:I48)</f>
        <v>7397.3249999999998</v>
      </c>
      <c r="J49" s="42">
        <f>SUM(J38:J48)</f>
        <v>656.9</v>
      </c>
      <c r="K49" s="29"/>
    </row>
    <row r="50" spans="1:11" s="2" customFormat="1" ht="84.75" customHeight="1" x14ac:dyDescent="0.2">
      <c r="A50" s="149">
        <v>4</v>
      </c>
      <c r="B50" s="146" t="s">
        <v>16</v>
      </c>
      <c r="C50" s="63" t="s">
        <v>68</v>
      </c>
      <c r="D50" s="51" t="s">
        <v>92</v>
      </c>
      <c r="E50" s="62" t="s">
        <v>10</v>
      </c>
      <c r="F50" s="56" t="s">
        <v>56</v>
      </c>
      <c r="G50" s="41">
        <f>50+85.624+36.423+12.005+62.081+30-8.3+10+7.5</f>
        <v>285.33299999999997</v>
      </c>
      <c r="H50" s="41">
        <f>120.624+118.598+191.119+49.72-9.06-60.5+14</f>
        <v>424.50100000000003</v>
      </c>
      <c r="I50" s="41">
        <f>35+120+80+216.056+1.134+23.84+2.344</f>
        <v>478.37400000000002</v>
      </c>
      <c r="J50" s="41">
        <v>510</v>
      </c>
      <c r="K50" s="29"/>
    </row>
    <row r="51" spans="1:11" s="2" customFormat="1" ht="42" customHeight="1" x14ac:dyDescent="0.2">
      <c r="A51" s="149"/>
      <c r="B51" s="141"/>
      <c r="C51" s="147" t="s">
        <v>43</v>
      </c>
      <c r="D51" s="160" t="s">
        <v>93</v>
      </c>
      <c r="E51" s="156" t="s">
        <v>10</v>
      </c>
      <c r="F51" s="56" t="s">
        <v>122</v>
      </c>
      <c r="G51" s="41">
        <f>210+30+8.3</f>
        <v>248.3</v>
      </c>
      <c r="H51" s="41">
        <f>103+75.6+9.06+0.2+60.3-14+76.5</f>
        <v>310.65999999999997</v>
      </c>
      <c r="I51" s="41">
        <f>150+102.6+79.2</f>
        <v>331.8</v>
      </c>
      <c r="J51" s="41">
        <v>270.5</v>
      </c>
      <c r="K51" s="29">
        <v>79.2</v>
      </c>
    </row>
    <row r="52" spans="1:11" s="2" customFormat="1" ht="42" customHeight="1" x14ac:dyDescent="0.2">
      <c r="A52" s="149"/>
      <c r="B52" s="141"/>
      <c r="C52" s="148"/>
      <c r="D52" s="161"/>
      <c r="E52" s="157"/>
      <c r="F52" s="102">
        <v>3131</v>
      </c>
      <c r="G52" s="41">
        <f>356.91</f>
        <v>356.91</v>
      </c>
      <c r="H52" s="41">
        <v>584.02099999999996</v>
      </c>
      <c r="I52" s="41">
        <v>844.87099999999998</v>
      </c>
      <c r="J52" s="41">
        <v>905</v>
      </c>
      <c r="K52" s="29"/>
    </row>
    <row r="53" spans="1:11" s="2" customFormat="1" ht="30" customHeight="1" x14ac:dyDescent="0.2">
      <c r="A53" s="149"/>
      <c r="B53" s="141"/>
      <c r="C53" s="147" t="s">
        <v>44</v>
      </c>
      <c r="D53" s="174" t="s">
        <v>77</v>
      </c>
      <c r="E53" s="162" t="s">
        <v>10</v>
      </c>
      <c r="F53" s="56">
        <v>2271</v>
      </c>
      <c r="G53" s="41">
        <f>720.278+82.5</f>
        <v>802.77800000000002</v>
      </c>
      <c r="H53" s="41">
        <v>3625.7359999999999</v>
      </c>
      <c r="I53" s="41">
        <f>968.74+3500</f>
        <v>4468.74</v>
      </c>
      <c r="J53" s="41">
        <v>4906.7</v>
      </c>
      <c r="K53" s="29"/>
    </row>
    <row r="54" spans="1:11" s="2" customFormat="1" ht="30" customHeight="1" x14ac:dyDescent="0.2">
      <c r="A54" s="149"/>
      <c r="B54" s="141"/>
      <c r="C54" s="178"/>
      <c r="D54" s="175"/>
      <c r="E54" s="177"/>
      <c r="F54" s="56">
        <v>2272</v>
      </c>
      <c r="G54" s="41">
        <f>118.44-50</f>
        <v>68.44</v>
      </c>
      <c r="H54" s="41">
        <v>99.808000000000007</v>
      </c>
      <c r="I54" s="41">
        <v>253.19</v>
      </c>
      <c r="J54" s="41">
        <v>278</v>
      </c>
      <c r="K54" s="29"/>
    </row>
    <row r="55" spans="1:11" s="2" customFormat="1" ht="30" customHeight="1" x14ac:dyDescent="0.2">
      <c r="A55" s="149"/>
      <c r="B55" s="141"/>
      <c r="C55" s="148"/>
      <c r="D55" s="176"/>
      <c r="E55" s="163"/>
      <c r="F55" s="56">
        <v>2273</v>
      </c>
      <c r="G55" s="41">
        <f>297-130.8-10-7.5-82.5</f>
        <v>66.199999999999989</v>
      </c>
      <c r="H55" s="41">
        <v>191.4</v>
      </c>
      <c r="I55" s="41">
        <f>238.378-2.344</f>
        <v>236.03399999999999</v>
      </c>
      <c r="J55" s="41">
        <v>261.8</v>
      </c>
      <c r="K55" s="29"/>
    </row>
    <row r="56" spans="1:11" s="2" customFormat="1" ht="51.75" customHeight="1" x14ac:dyDescent="0.2">
      <c r="A56" s="149"/>
      <c r="B56" s="141"/>
      <c r="C56" s="96" t="s">
        <v>85</v>
      </c>
      <c r="D56" s="97" t="s">
        <v>86</v>
      </c>
      <c r="E56" s="58" t="s">
        <v>10</v>
      </c>
      <c r="F56" s="123">
        <v>2240</v>
      </c>
      <c r="G56" s="41">
        <f>120+15</f>
        <v>135</v>
      </c>
      <c r="H56" s="41">
        <v>0</v>
      </c>
      <c r="I56" s="41">
        <v>0</v>
      </c>
      <c r="J56" s="41">
        <v>0</v>
      </c>
      <c r="K56" s="29"/>
    </row>
    <row r="57" spans="1:11" s="2" customFormat="1" ht="67.5" customHeight="1" x14ac:dyDescent="0.2">
      <c r="A57" s="149"/>
      <c r="B57" s="141"/>
      <c r="C57" s="96" t="s">
        <v>87</v>
      </c>
      <c r="D57" s="97" t="s">
        <v>88</v>
      </c>
      <c r="E57" s="58" t="s">
        <v>10</v>
      </c>
      <c r="F57" s="123">
        <v>2240</v>
      </c>
      <c r="G57" s="41">
        <f>130-5</f>
        <v>125</v>
      </c>
      <c r="H57" s="41">
        <v>0</v>
      </c>
      <c r="I57" s="41">
        <v>0</v>
      </c>
      <c r="J57" s="41">
        <v>0</v>
      </c>
      <c r="K57" s="29"/>
    </row>
    <row r="58" spans="1:11" s="2" customFormat="1" ht="85.5" customHeight="1" x14ac:dyDescent="0.2">
      <c r="A58" s="149"/>
      <c r="B58" s="141"/>
      <c r="C58" s="96" t="s">
        <v>123</v>
      </c>
      <c r="D58" s="97" t="s">
        <v>124</v>
      </c>
      <c r="E58" s="100" t="s">
        <v>10</v>
      </c>
      <c r="F58" s="123">
        <v>3132</v>
      </c>
      <c r="G58" s="41">
        <v>0</v>
      </c>
      <c r="H58" s="41">
        <v>275.86200000000002</v>
      </c>
      <c r="I58" s="41">
        <v>0</v>
      </c>
      <c r="J58" s="41">
        <v>0</v>
      </c>
      <c r="K58" s="29"/>
    </row>
    <row r="59" spans="1:11" s="2" customFormat="1" ht="57" customHeight="1" x14ac:dyDescent="0.2">
      <c r="A59" s="149"/>
      <c r="B59" s="141"/>
      <c r="C59" s="96" t="s">
        <v>138</v>
      </c>
      <c r="D59" s="97" t="s">
        <v>146</v>
      </c>
      <c r="E59" s="120" t="s">
        <v>10</v>
      </c>
      <c r="F59" s="123">
        <v>2240</v>
      </c>
      <c r="G59" s="41">
        <v>0</v>
      </c>
      <c r="H59" s="41">
        <v>0</v>
      </c>
      <c r="I59" s="41">
        <f>228.854+200+450</f>
        <v>878.85400000000004</v>
      </c>
      <c r="J59" s="41">
        <v>0</v>
      </c>
      <c r="K59" s="29" t="s">
        <v>139</v>
      </c>
    </row>
    <row r="60" spans="1:11" s="2" customFormat="1" ht="57" customHeight="1" x14ac:dyDescent="0.2">
      <c r="A60" s="149"/>
      <c r="B60" s="141"/>
      <c r="C60" s="96" t="s">
        <v>140</v>
      </c>
      <c r="D60" s="97" t="s">
        <v>141</v>
      </c>
      <c r="E60" s="122" t="s">
        <v>10</v>
      </c>
      <c r="F60" s="123">
        <v>3132</v>
      </c>
      <c r="G60" s="41">
        <v>0</v>
      </c>
      <c r="H60" s="41">
        <v>0</v>
      </c>
      <c r="I60" s="41">
        <f>535+10</f>
        <v>545</v>
      </c>
      <c r="J60" s="41">
        <v>0</v>
      </c>
      <c r="K60" s="29"/>
    </row>
    <row r="61" spans="1:11" s="2" customFormat="1" ht="22.5" customHeight="1" x14ac:dyDescent="0.2">
      <c r="A61" s="149"/>
      <c r="B61" s="142"/>
      <c r="C61" s="63"/>
      <c r="D61" s="80" t="s">
        <v>6</v>
      </c>
      <c r="E61" s="98"/>
      <c r="F61" s="56"/>
      <c r="G61" s="42">
        <f t="shared" ref="G61:H61" si="1">SUM(G50:G60)</f>
        <v>2087.9610000000002</v>
      </c>
      <c r="H61" s="42">
        <f t="shared" si="1"/>
        <v>5511.9879999999994</v>
      </c>
      <c r="I61" s="42">
        <f>SUM(I50:I60)</f>
        <v>8036.8629999999994</v>
      </c>
      <c r="J61" s="42">
        <f>SUM(J50:J60)</f>
        <v>7132</v>
      </c>
      <c r="K61" s="29"/>
    </row>
    <row r="62" spans="1:11" s="2" customFormat="1" ht="36" customHeight="1" x14ac:dyDescent="0.2">
      <c r="A62" s="143">
        <v>5</v>
      </c>
      <c r="B62" s="146" t="s">
        <v>33</v>
      </c>
      <c r="C62" s="63" t="s">
        <v>69</v>
      </c>
      <c r="D62" s="51" t="s">
        <v>19</v>
      </c>
      <c r="E62" s="62" t="s">
        <v>10</v>
      </c>
      <c r="F62" s="56">
        <v>2240</v>
      </c>
      <c r="G62" s="41">
        <v>232.5</v>
      </c>
      <c r="H62" s="41">
        <v>279.42200000000003</v>
      </c>
      <c r="I62" s="41">
        <v>311.75400000000002</v>
      </c>
      <c r="J62" s="41">
        <v>333.9</v>
      </c>
      <c r="K62" s="29"/>
    </row>
    <row r="63" spans="1:11" s="2" customFormat="1" ht="36" hidden="1" customHeight="1" x14ac:dyDescent="0.2">
      <c r="A63" s="144"/>
      <c r="B63" s="141"/>
      <c r="C63" s="147" t="s">
        <v>70</v>
      </c>
      <c r="D63" s="160" t="s">
        <v>40</v>
      </c>
      <c r="E63" s="156" t="s">
        <v>10</v>
      </c>
      <c r="F63" s="56">
        <v>2210</v>
      </c>
      <c r="G63" s="41">
        <v>0</v>
      </c>
      <c r="H63" s="41">
        <v>0</v>
      </c>
      <c r="I63" s="41">
        <v>0</v>
      </c>
      <c r="J63" s="41">
        <v>0</v>
      </c>
      <c r="K63" s="29"/>
    </row>
    <row r="64" spans="1:11" s="2" customFormat="1" ht="36" hidden="1" customHeight="1" x14ac:dyDescent="0.2">
      <c r="A64" s="144"/>
      <c r="B64" s="141"/>
      <c r="C64" s="148"/>
      <c r="D64" s="161"/>
      <c r="E64" s="157"/>
      <c r="F64" s="56">
        <v>2240</v>
      </c>
      <c r="G64" s="41">
        <v>0</v>
      </c>
      <c r="H64" s="41">
        <v>0</v>
      </c>
      <c r="I64" s="41">
        <v>0</v>
      </c>
      <c r="J64" s="41">
        <v>0</v>
      </c>
      <c r="K64" s="29"/>
    </row>
    <row r="65" spans="1:11" s="2" customFormat="1" ht="26.25" customHeight="1" x14ac:dyDescent="0.2">
      <c r="A65" s="145"/>
      <c r="B65" s="142"/>
      <c r="C65" s="59"/>
      <c r="D65" s="80" t="s">
        <v>6</v>
      </c>
      <c r="E65" s="98"/>
      <c r="F65" s="56"/>
      <c r="G65" s="42">
        <f>SUM(G62:G64)</f>
        <v>232.5</v>
      </c>
      <c r="H65" s="42">
        <f>SUM(H62:H64)</f>
        <v>279.42200000000003</v>
      </c>
      <c r="I65" s="42">
        <f>SUM(I62:I64)</f>
        <v>311.75400000000002</v>
      </c>
      <c r="J65" s="42">
        <f>SUM(J62:J64)</f>
        <v>333.9</v>
      </c>
      <c r="K65" s="29"/>
    </row>
    <row r="66" spans="1:11" s="2" customFormat="1" ht="36" customHeight="1" x14ac:dyDescent="0.2">
      <c r="A66" s="143">
        <v>6</v>
      </c>
      <c r="B66" s="146" t="s">
        <v>80</v>
      </c>
      <c r="C66" s="63" t="s">
        <v>7</v>
      </c>
      <c r="D66" s="90" t="s">
        <v>59</v>
      </c>
      <c r="E66" s="62" t="s">
        <v>10</v>
      </c>
      <c r="F66" s="56">
        <v>2240</v>
      </c>
      <c r="G66" s="41">
        <v>60</v>
      </c>
      <c r="H66" s="41">
        <v>0</v>
      </c>
      <c r="I66" s="41">
        <v>0</v>
      </c>
      <c r="J66" s="41">
        <v>0</v>
      </c>
      <c r="K66" s="29"/>
    </row>
    <row r="67" spans="1:11" s="2" customFormat="1" ht="32.1" customHeight="1" x14ac:dyDescent="0.2">
      <c r="A67" s="145"/>
      <c r="B67" s="142"/>
      <c r="C67" s="63"/>
      <c r="D67" s="80" t="s">
        <v>6</v>
      </c>
      <c r="E67" s="98"/>
      <c r="F67" s="56"/>
      <c r="G67" s="42">
        <f>SUM(G66:G66)</f>
        <v>60</v>
      </c>
      <c r="H67" s="42">
        <f>SUM(H66:H66)</f>
        <v>0</v>
      </c>
      <c r="I67" s="42">
        <f>SUM(I66:I66)</f>
        <v>0</v>
      </c>
      <c r="J67" s="42">
        <f>SUM(J66:J66)</f>
        <v>0</v>
      </c>
      <c r="K67" s="29"/>
    </row>
    <row r="68" spans="1:11" s="2" customFormat="1" ht="57" customHeight="1" x14ac:dyDescent="0.2">
      <c r="A68" s="143">
        <v>7</v>
      </c>
      <c r="B68" s="146" t="s">
        <v>41</v>
      </c>
      <c r="C68" s="63" t="s">
        <v>12</v>
      </c>
      <c r="D68" s="51" t="s">
        <v>53</v>
      </c>
      <c r="E68" s="62" t="s">
        <v>10</v>
      </c>
      <c r="F68" s="56">
        <v>2210</v>
      </c>
      <c r="G68" s="41">
        <v>98</v>
      </c>
      <c r="H68" s="41">
        <f>203+54</f>
        <v>257</v>
      </c>
      <c r="I68" s="41">
        <v>200</v>
      </c>
      <c r="J68" s="41">
        <v>214.2</v>
      </c>
      <c r="K68" s="29"/>
    </row>
    <row r="69" spans="1:11" s="52" customFormat="1" ht="56.25" customHeight="1" x14ac:dyDescent="0.2">
      <c r="A69" s="144"/>
      <c r="B69" s="141"/>
      <c r="C69" s="63" t="s">
        <v>97</v>
      </c>
      <c r="D69" s="51" t="s">
        <v>100</v>
      </c>
      <c r="E69" s="64" t="s">
        <v>106</v>
      </c>
      <c r="F69" s="56">
        <v>2610</v>
      </c>
      <c r="G69" s="41">
        <v>29.28</v>
      </c>
      <c r="H69" s="41">
        <v>0</v>
      </c>
      <c r="I69" s="41">
        <v>0</v>
      </c>
      <c r="J69" s="41">
        <v>0</v>
      </c>
      <c r="K69" s="53"/>
    </row>
    <row r="70" spans="1:11" s="2" customFormat="1" ht="29.25" customHeight="1" x14ac:dyDescent="0.2">
      <c r="A70" s="145"/>
      <c r="B70" s="142"/>
      <c r="C70" s="63"/>
      <c r="D70" s="80" t="s">
        <v>6</v>
      </c>
      <c r="E70" s="98"/>
      <c r="F70" s="56"/>
      <c r="G70" s="42">
        <f>SUM(G68:G69)</f>
        <v>127.28</v>
      </c>
      <c r="H70" s="42">
        <f>SUM(H68:H68)</f>
        <v>257</v>
      </c>
      <c r="I70" s="42">
        <f>SUM(I68:I68)</f>
        <v>200</v>
      </c>
      <c r="J70" s="42">
        <f>SUM(J68:J68)</f>
        <v>214.2</v>
      </c>
      <c r="K70" s="29"/>
    </row>
    <row r="71" spans="1:11" s="2" customFormat="1" ht="90" customHeight="1" x14ac:dyDescent="0.2">
      <c r="A71" s="143">
        <v>8</v>
      </c>
      <c r="B71" s="146" t="s">
        <v>47</v>
      </c>
      <c r="C71" s="63" t="s">
        <v>32</v>
      </c>
      <c r="D71" s="51" t="s">
        <v>145</v>
      </c>
      <c r="E71" s="62" t="s">
        <v>10</v>
      </c>
      <c r="F71" s="56" t="s">
        <v>122</v>
      </c>
      <c r="G71" s="41">
        <f>3540.802+71.977+180.8+119.8+199.1</f>
        <v>4112.4790000000003</v>
      </c>
      <c r="H71" s="41">
        <v>1659.3409999999999</v>
      </c>
      <c r="I71" s="41">
        <v>8858.0139999999992</v>
      </c>
      <c r="J71" s="41">
        <v>2000</v>
      </c>
      <c r="K71" s="29"/>
    </row>
    <row r="72" spans="1:11" s="2" customFormat="1" ht="54" customHeight="1" x14ac:dyDescent="0.2">
      <c r="A72" s="144"/>
      <c r="B72" s="141"/>
      <c r="C72" s="63" t="s">
        <v>75</v>
      </c>
      <c r="D72" s="51" t="s">
        <v>101</v>
      </c>
      <c r="E72" s="62" t="s">
        <v>10</v>
      </c>
      <c r="F72" s="56">
        <v>2240</v>
      </c>
      <c r="G72" s="41">
        <f>20+70+30</f>
        <v>120</v>
      </c>
      <c r="H72" s="41">
        <v>0</v>
      </c>
      <c r="I72" s="41">
        <v>0</v>
      </c>
      <c r="J72" s="41">
        <v>0</v>
      </c>
      <c r="K72" s="29"/>
    </row>
    <row r="73" spans="1:11" s="2" customFormat="1" ht="36" customHeight="1" x14ac:dyDescent="0.2">
      <c r="A73" s="144"/>
      <c r="B73" s="141"/>
      <c r="C73" s="63" t="s">
        <v>78</v>
      </c>
      <c r="D73" s="89" t="s">
        <v>102</v>
      </c>
      <c r="E73" s="62" t="s">
        <v>10</v>
      </c>
      <c r="F73" s="56">
        <v>2240</v>
      </c>
      <c r="G73" s="43">
        <f>200-70-30</f>
        <v>100</v>
      </c>
      <c r="H73" s="43">
        <v>0</v>
      </c>
      <c r="I73" s="43">
        <v>0</v>
      </c>
      <c r="J73" s="43">
        <v>0</v>
      </c>
      <c r="K73" s="29"/>
    </row>
    <row r="74" spans="1:11" s="52" customFormat="1" ht="36" customHeight="1" x14ac:dyDescent="0.2">
      <c r="A74" s="144"/>
      <c r="B74" s="141"/>
      <c r="C74" s="63" t="s">
        <v>99</v>
      </c>
      <c r="D74" s="89" t="s">
        <v>103</v>
      </c>
      <c r="E74" s="62" t="s">
        <v>10</v>
      </c>
      <c r="F74" s="56">
        <v>2210</v>
      </c>
      <c r="G74" s="43">
        <v>78</v>
      </c>
      <c r="H74" s="43">
        <v>194.893</v>
      </c>
      <c r="I74" s="43">
        <v>0</v>
      </c>
      <c r="J74" s="43">
        <v>0</v>
      </c>
      <c r="K74" s="53"/>
    </row>
    <row r="75" spans="1:11" s="2" customFormat="1" ht="29.25" customHeight="1" x14ac:dyDescent="0.2">
      <c r="A75" s="145"/>
      <c r="B75" s="142"/>
      <c r="C75" s="63"/>
      <c r="D75" s="80" t="s">
        <v>6</v>
      </c>
      <c r="E75" s="98"/>
      <c r="F75" s="56"/>
      <c r="G75" s="42">
        <f>SUM(G71:G74)</f>
        <v>4410.4790000000003</v>
      </c>
      <c r="H75" s="42">
        <f>SUM(H71:H73)</f>
        <v>1659.3409999999999</v>
      </c>
      <c r="I75" s="42">
        <f>SUM(I71:I73)</f>
        <v>8858.0139999999992</v>
      </c>
      <c r="J75" s="42">
        <f>SUM(J71:J73)</f>
        <v>2000</v>
      </c>
      <c r="K75" s="29"/>
    </row>
    <row r="76" spans="1:11" s="2" customFormat="1" ht="217.5" customHeight="1" x14ac:dyDescent="0.2">
      <c r="A76" s="143">
        <v>9</v>
      </c>
      <c r="B76" s="146" t="s">
        <v>121</v>
      </c>
      <c r="C76" s="63" t="s">
        <v>79</v>
      </c>
      <c r="D76" s="103" t="s">
        <v>94</v>
      </c>
      <c r="E76" s="62" t="s">
        <v>10</v>
      </c>
      <c r="F76" s="102">
        <v>2240</v>
      </c>
      <c r="G76" s="41">
        <v>0</v>
      </c>
      <c r="H76" s="41">
        <v>341.62099999999998</v>
      </c>
      <c r="I76" s="41">
        <v>0</v>
      </c>
      <c r="J76" s="41">
        <v>0</v>
      </c>
      <c r="K76" s="29"/>
    </row>
    <row r="77" spans="1:11" s="2" customFormat="1" ht="29.25" customHeight="1" x14ac:dyDescent="0.2">
      <c r="A77" s="145"/>
      <c r="B77" s="142"/>
      <c r="C77" s="63"/>
      <c r="D77" s="80" t="s">
        <v>6</v>
      </c>
      <c r="E77" s="98"/>
      <c r="F77" s="102"/>
      <c r="G77" s="42">
        <f>G76</f>
        <v>0</v>
      </c>
      <c r="H77" s="42">
        <f>H76</f>
        <v>341.62099999999998</v>
      </c>
      <c r="I77" s="42">
        <f>I76</f>
        <v>0</v>
      </c>
      <c r="J77" s="42">
        <f>J76</f>
        <v>0</v>
      </c>
      <c r="K77" s="29"/>
    </row>
    <row r="78" spans="1:11" s="2" customFormat="1" ht="91.5" customHeight="1" x14ac:dyDescent="0.2">
      <c r="A78" s="143">
        <v>10</v>
      </c>
      <c r="B78" s="146" t="s">
        <v>52</v>
      </c>
      <c r="C78" s="63" t="s">
        <v>109</v>
      </c>
      <c r="D78" s="51" t="s">
        <v>51</v>
      </c>
      <c r="E78" s="62" t="s">
        <v>81</v>
      </c>
      <c r="F78" s="56">
        <v>2610</v>
      </c>
      <c r="G78" s="41">
        <v>100</v>
      </c>
      <c r="H78" s="41">
        <v>150</v>
      </c>
      <c r="I78" s="41">
        <v>0</v>
      </c>
      <c r="J78" s="41">
        <v>0</v>
      </c>
      <c r="K78" s="29"/>
    </row>
    <row r="79" spans="1:11" s="2" customFormat="1" ht="37.5" customHeight="1" x14ac:dyDescent="0.2">
      <c r="A79" s="145"/>
      <c r="B79" s="142"/>
      <c r="C79" s="63"/>
      <c r="D79" s="80" t="s">
        <v>6</v>
      </c>
      <c r="E79" s="98"/>
      <c r="F79" s="56"/>
      <c r="G79" s="42">
        <f>G78</f>
        <v>100</v>
      </c>
      <c r="H79" s="42">
        <f>H78</f>
        <v>150</v>
      </c>
      <c r="I79" s="42">
        <f>I78</f>
        <v>0</v>
      </c>
      <c r="J79" s="42">
        <f>J78</f>
        <v>0</v>
      </c>
      <c r="K79" s="29"/>
    </row>
    <row r="80" spans="1:11" s="2" customFormat="1" ht="45.75" customHeight="1" x14ac:dyDescent="0.2">
      <c r="A80" s="143">
        <v>11</v>
      </c>
      <c r="B80" s="146" t="s">
        <v>108</v>
      </c>
      <c r="C80" s="63" t="s">
        <v>120</v>
      </c>
      <c r="D80" s="51" t="s">
        <v>110</v>
      </c>
      <c r="E80" s="62" t="s">
        <v>10</v>
      </c>
      <c r="F80" s="56">
        <v>4112</v>
      </c>
      <c r="G80" s="41">
        <v>1000</v>
      </c>
      <c r="H80" s="41">
        <v>0</v>
      </c>
      <c r="I80" s="41">
        <v>0</v>
      </c>
      <c r="J80" s="41">
        <v>0</v>
      </c>
      <c r="K80" s="29"/>
    </row>
    <row r="81" spans="1:12" s="2" customFormat="1" ht="37.5" customHeight="1" x14ac:dyDescent="0.2">
      <c r="A81" s="145"/>
      <c r="B81" s="142"/>
      <c r="C81" s="63"/>
      <c r="D81" s="80" t="s">
        <v>6</v>
      </c>
      <c r="E81" s="98"/>
      <c r="F81" s="56"/>
      <c r="G81" s="42">
        <f>G80</f>
        <v>1000</v>
      </c>
      <c r="H81" s="42">
        <f>H80</f>
        <v>0</v>
      </c>
      <c r="I81" s="42">
        <f>I80</f>
        <v>0</v>
      </c>
      <c r="J81" s="42">
        <f>J80</f>
        <v>0</v>
      </c>
      <c r="K81" s="29"/>
    </row>
    <row r="82" spans="1:12" s="2" customFormat="1" ht="221.25" customHeight="1" x14ac:dyDescent="0.2">
      <c r="A82" s="137">
        <v>12</v>
      </c>
      <c r="B82" s="139" t="s">
        <v>142</v>
      </c>
      <c r="C82" s="128" t="s">
        <v>143</v>
      </c>
      <c r="D82" s="129" t="s">
        <v>144</v>
      </c>
      <c r="E82" s="130" t="s">
        <v>37</v>
      </c>
      <c r="F82" s="131">
        <v>2610</v>
      </c>
      <c r="G82" s="132">
        <v>0</v>
      </c>
      <c r="H82" s="132">
        <v>0</v>
      </c>
      <c r="I82" s="132">
        <v>10439.635</v>
      </c>
      <c r="J82" s="132">
        <v>0</v>
      </c>
      <c r="K82" s="29"/>
    </row>
    <row r="83" spans="1:12" s="2" customFormat="1" ht="37.5" customHeight="1" x14ac:dyDescent="0.2">
      <c r="A83" s="138"/>
      <c r="B83" s="140"/>
      <c r="C83" s="136"/>
      <c r="D83" s="133" t="s">
        <v>6</v>
      </c>
      <c r="E83" s="134"/>
      <c r="F83" s="131"/>
      <c r="G83" s="135">
        <f>G82</f>
        <v>0</v>
      </c>
      <c r="H83" s="135">
        <f t="shared" ref="H83:J83" si="2">H82</f>
        <v>0</v>
      </c>
      <c r="I83" s="135">
        <f t="shared" si="2"/>
        <v>10439.635</v>
      </c>
      <c r="J83" s="135">
        <f t="shared" si="2"/>
        <v>0</v>
      </c>
      <c r="K83" s="29"/>
    </row>
    <row r="84" spans="1:12" s="2" customFormat="1" ht="30.75" customHeight="1" x14ac:dyDescent="0.2">
      <c r="A84" s="71"/>
      <c r="B84" s="72"/>
      <c r="C84" s="59"/>
      <c r="D84" s="73" t="s">
        <v>11</v>
      </c>
      <c r="E84" s="56"/>
      <c r="F84" s="56"/>
      <c r="G84" s="42">
        <f>G8+G37+G49+G61+G65+G67+G70+G75+G79+G81+G83</f>
        <v>54170.122000000003</v>
      </c>
      <c r="H84" s="42">
        <f t="shared" ref="H84:J84" si="3">H8+H37+H49+H61+H65+H67+H70+H75+H79+H81+H83</f>
        <v>47561.777999999998</v>
      </c>
      <c r="I84" s="42">
        <f t="shared" si="3"/>
        <v>82360.072999999989</v>
      </c>
      <c r="J84" s="42">
        <f t="shared" si="3"/>
        <v>55574.657000000007</v>
      </c>
      <c r="K84" s="26"/>
      <c r="L84" s="124"/>
    </row>
    <row r="85" spans="1:12" s="2" customFormat="1" ht="132.75" customHeight="1" x14ac:dyDescent="0.2">
      <c r="A85" s="66"/>
      <c r="B85" s="67"/>
      <c r="C85" s="68"/>
      <c r="D85" s="69"/>
      <c r="E85" s="70"/>
      <c r="F85" s="70"/>
      <c r="G85" s="45"/>
      <c r="H85" s="45"/>
      <c r="I85" s="45"/>
      <c r="J85" s="45"/>
      <c r="K85" s="29"/>
    </row>
    <row r="86" spans="1:12" s="2" customFormat="1" ht="30.75" customHeight="1" x14ac:dyDescent="0.3">
      <c r="A86" s="14"/>
      <c r="B86" s="158" t="s">
        <v>46</v>
      </c>
      <c r="C86" s="159"/>
      <c r="D86" s="112"/>
      <c r="E86" s="112"/>
      <c r="F86" s="113"/>
      <c r="G86" s="114"/>
      <c r="H86" s="115" t="s">
        <v>36</v>
      </c>
      <c r="I86" s="116"/>
      <c r="J86" s="24"/>
      <c r="K86" s="29"/>
    </row>
    <row r="87" spans="1:12" s="2" customFormat="1" ht="26.25" customHeight="1" x14ac:dyDescent="0.2">
      <c r="A87" s="9"/>
      <c r="B87" s="3"/>
      <c r="C87" s="10"/>
      <c r="D87" s="10"/>
      <c r="E87" s="10" t="s">
        <v>15</v>
      </c>
      <c r="F87" s="10"/>
      <c r="G87" s="47"/>
      <c r="H87" s="27"/>
      <c r="I87" s="27"/>
      <c r="J87" s="24"/>
      <c r="K87" s="29"/>
    </row>
    <row r="88" spans="1:12" s="2" customFormat="1" ht="18" customHeight="1" x14ac:dyDescent="0.25">
      <c r="A88" s="155"/>
      <c r="B88" s="155"/>
      <c r="C88" s="155"/>
      <c r="D88" s="155"/>
      <c r="E88" s="155"/>
      <c r="F88" s="155"/>
      <c r="G88" s="48"/>
      <c r="H88" s="17"/>
      <c r="I88" s="17"/>
      <c r="J88" s="26"/>
      <c r="K88" s="29"/>
    </row>
    <row r="89" spans="1:12" s="2" customFormat="1" ht="16.5" customHeight="1" x14ac:dyDescent="0.25">
      <c r="A89" s="3"/>
      <c r="B89" s="10"/>
      <c r="C89" s="3"/>
      <c r="D89" s="3"/>
      <c r="E89" s="3"/>
      <c r="F89" s="3"/>
      <c r="G89" s="49"/>
      <c r="H89" s="17"/>
      <c r="I89" s="17"/>
      <c r="J89" s="26"/>
      <c r="K89" s="29"/>
    </row>
    <row r="90" spans="1:12" s="2" customFormat="1" ht="18.75" customHeight="1" x14ac:dyDescent="0.25">
      <c r="A90" s="9"/>
      <c r="B90" s="3"/>
      <c r="C90" s="22"/>
      <c r="D90" s="7"/>
      <c r="E90" s="8"/>
      <c r="F90" s="19"/>
      <c r="G90" s="46"/>
      <c r="H90" s="17"/>
      <c r="I90" s="17"/>
      <c r="J90" s="17"/>
      <c r="K90" s="29"/>
    </row>
    <row r="91" spans="1:12" s="2" customFormat="1" ht="17.25" customHeight="1" x14ac:dyDescent="0.25">
      <c r="A91" s="9"/>
      <c r="B91" s="6"/>
      <c r="C91" s="22"/>
      <c r="D91" s="7"/>
      <c r="E91" s="8"/>
      <c r="F91" s="19"/>
      <c r="G91" s="46"/>
      <c r="H91" s="17"/>
      <c r="I91" s="17"/>
      <c r="J91" s="17"/>
      <c r="K91" s="29"/>
    </row>
    <row r="92" spans="1:12" s="2" customFormat="1" ht="15.75" x14ac:dyDescent="0.25">
      <c r="A92" s="9"/>
      <c r="B92" s="6"/>
      <c r="C92" s="22"/>
      <c r="D92" s="7"/>
      <c r="E92" s="8"/>
      <c r="F92" s="19"/>
      <c r="G92" s="46"/>
      <c r="H92" s="17"/>
      <c r="I92" s="17"/>
      <c r="J92" s="17"/>
      <c r="K92" s="29"/>
    </row>
    <row r="93" spans="1:12" s="2" customFormat="1" ht="13.5" customHeight="1" x14ac:dyDescent="0.25">
      <c r="A93" s="6"/>
      <c r="B93" s="6"/>
      <c r="C93" s="22"/>
      <c r="D93" s="7"/>
      <c r="E93" s="8"/>
      <c r="F93" s="19"/>
      <c r="G93" s="46"/>
      <c r="J93" s="24"/>
      <c r="K93" s="29"/>
    </row>
    <row r="94" spans="1:12" s="2" customFormat="1" ht="20.25" customHeight="1" x14ac:dyDescent="0.25">
      <c r="A94" s="6"/>
      <c r="B94" s="6"/>
      <c r="C94" s="22"/>
      <c r="D94" s="7"/>
      <c r="E94" s="8"/>
      <c r="F94" s="19"/>
      <c r="G94" s="46"/>
      <c r="J94" s="24"/>
      <c r="K94" s="29"/>
    </row>
    <row r="95" spans="1:12" s="2" customFormat="1" ht="15.75" x14ac:dyDescent="0.25">
      <c r="A95" s="6"/>
      <c r="B95" s="6"/>
      <c r="C95" s="22"/>
      <c r="D95" s="7"/>
      <c r="E95" s="8"/>
      <c r="F95" s="19"/>
      <c r="G95" s="46"/>
      <c r="J95" s="24"/>
      <c r="K95" s="29"/>
    </row>
    <row r="96" spans="1:12" s="2" customFormat="1" ht="15.75" x14ac:dyDescent="0.25">
      <c r="A96" s="6"/>
      <c r="B96" s="6"/>
      <c r="C96" s="22"/>
      <c r="D96" s="7"/>
      <c r="E96" s="8"/>
      <c r="F96" s="19"/>
      <c r="G96" s="50"/>
      <c r="J96" s="24"/>
      <c r="K96" s="29"/>
    </row>
    <row r="97" spans="1:11" s="2" customFormat="1" ht="15.75" x14ac:dyDescent="0.25">
      <c r="A97" s="6"/>
      <c r="B97" s="6"/>
      <c r="C97" s="22"/>
      <c r="D97" s="7"/>
      <c r="E97" s="8"/>
      <c r="F97" s="19"/>
      <c r="G97" s="50"/>
      <c r="J97" s="24"/>
      <c r="K97" s="29"/>
    </row>
    <row r="98" spans="1:11" s="2" customFormat="1" ht="15.75" x14ac:dyDescent="0.25">
      <c r="A98" s="6"/>
      <c r="B98" s="6"/>
      <c r="C98" s="22"/>
      <c r="D98" s="7"/>
      <c r="E98" s="8"/>
      <c r="F98" s="19"/>
      <c r="G98" s="50"/>
      <c r="J98" s="24"/>
      <c r="K98" s="29"/>
    </row>
    <row r="99" spans="1:11" s="2" customFormat="1" ht="15.75" x14ac:dyDescent="0.25">
      <c r="A99" s="6"/>
      <c r="B99" s="6"/>
      <c r="C99" s="22"/>
      <c r="D99" s="7"/>
      <c r="E99" s="8"/>
      <c r="F99" s="19"/>
      <c r="G99" s="50"/>
      <c r="J99" s="24"/>
      <c r="K99" s="29"/>
    </row>
    <row r="100" spans="1:11" s="2" customFormat="1" ht="15.75" x14ac:dyDescent="0.25">
      <c r="A100" s="6"/>
      <c r="B100" s="6"/>
      <c r="C100" s="22"/>
      <c r="D100" s="7"/>
      <c r="E100" s="8"/>
      <c r="F100" s="19"/>
      <c r="G100" s="50"/>
      <c r="J100" s="24"/>
      <c r="K100" s="29"/>
    </row>
    <row r="101" spans="1:11" s="2" customFormat="1" ht="15.75" x14ac:dyDescent="0.25">
      <c r="A101" s="6"/>
      <c r="B101" s="6"/>
      <c r="C101" s="22"/>
      <c r="D101" s="7"/>
      <c r="E101" s="8"/>
      <c r="F101" s="19"/>
      <c r="G101" s="50"/>
      <c r="J101" s="24"/>
      <c r="K101" s="29"/>
    </row>
    <row r="102" spans="1:11" s="2" customFormat="1" ht="15.75" x14ac:dyDescent="0.25">
      <c r="A102" s="6"/>
      <c r="B102" s="6"/>
      <c r="C102" s="22"/>
      <c r="D102" s="7"/>
      <c r="E102" s="8"/>
      <c r="F102" s="19"/>
      <c r="G102" s="50"/>
      <c r="J102" s="24"/>
      <c r="K102" s="29"/>
    </row>
    <row r="103" spans="1:11" s="2" customFormat="1" ht="15.75" x14ac:dyDescent="0.25">
      <c r="A103" s="6"/>
      <c r="B103" s="6"/>
      <c r="C103" s="22"/>
      <c r="D103" s="7"/>
      <c r="E103" s="8"/>
      <c r="F103" s="19"/>
      <c r="G103" s="50"/>
      <c r="J103" s="24"/>
      <c r="K103" s="29"/>
    </row>
    <row r="104" spans="1:11" s="2" customFormat="1" ht="15.75" x14ac:dyDescent="0.25">
      <c r="A104" s="6"/>
      <c r="B104" s="6"/>
      <c r="C104" s="22"/>
      <c r="D104" s="7"/>
      <c r="E104" s="8"/>
      <c r="F104" s="19"/>
      <c r="G104" s="50"/>
      <c r="J104" s="24"/>
      <c r="K104" s="29"/>
    </row>
    <row r="105" spans="1:11" s="2" customFormat="1" ht="15.75" x14ac:dyDescent="0.25">
      <c r="A105" s="6"/>
      <c r="B105" s="6"/>
      <c r="C105" s="22"/>
      <c r="D105" s="7"/>
      <c r="E105" s="8"/>
      <c r="F105" s="19"/>
      <c r="G105" s="50"/>
      <c r="J105" s="24"/>
      <c r="K105" s="29"/>
    </row>
    <row r="106" spans="1:11" s="2" customFormat="1" ht="15.75" x14ac:dyDescent="0.25">
      <c r="A106" s="6"/>
      <c r="B106" s="6"/>
      <c r="C106" s="22"/>
      <c r="D106" s="7"/>
      <c r="E106" s="8"/>
      <c r="F106" s="19"/>
      <c r="G106" s="50"/>
      <c r="J106" s="24"/>
      <c r="K106" s="29"/>
    </row>
    <row r="107" spans="1:11" s="2" customFormat="1" ht="15.75" x14ac:dyDescent="0.25">
      <c r="A107" s="6"/>
      <c r="B107" s="6"/>
      <c r="C107" s="22"/>
      <c r="D107" s="7"/>
      <c r="E107" s="8"/>
      <c r="F107" s="19"/>
      <c r="G107" s="50"/>
      <c r="J107" s="24"/>
      <c r="K107" s="29"/>
    </row>
    <row r="108" spans="1:11" s="2" customFormat="1" ht="15.75" x14ac:dyDescent="0.25">
      <c r="A108" s="6"/>
      <c r="B108" s="6"/>
      <c r="C108" s="22"/>
      <c r="D108" s="7"/>
      <c r="E108" s="8"/>
      <c r="F108" s="19"/>
      <c r="G108" s="50"/>
      <c r="J108" s="24"/>
      <c r="K108" s="29"/>
    </row>
    <row r="109" spans="1:11" s="2" customFormat="1" ht="15.75" x14ac:dyDescent="0.25">
      <c r="A109" s="6"/>
      <c r="B109" s="6"/>
      <c r="C109" s="22"/>
      <c r="D109" s="7"/>
      <c r="E109" s="8"/>
      <c r="F109" s="19"/>
      <c r="G109" s="50"/>
      <c r="J109" s="24"/>
      <c r="K109" s="29"/>
    </row>
    <row r="110" spans="1:11" s="2" customFormat="1" ht="15.75" x14ac:dyDescent="0.25">
      <c r="A110" s="6"/>
      <c r="B110" s="6"/>
      <c r="C110" s="22"/>
      <c r="D110" s="7"/>
      <c r="E110" s="8"/>
      <c r="F110" s="19"/>
      <c r="G110" s="50"/>
      <c r="J110" s="24"/>
      <c r="K110" s="29"/>
    </row>
    <row r="111" spans="1:11" s="2" customFormat="1" ht="15.75" x14ac:dyDescent="0.25">
      <c r="A111" s="6"/>
      <c r="B111" s="6"/>
      <c r="C111" s="22"/>
      <c r="D111" s="7"/>
      <c r="E111" s="8"/>
      <c r="F111" s="19"/>
      <c r="G111" s="50"/>
      <c r="J111" s="24"/>
      <c r="K111" s="29"/>
    </row>
    <row r="112" spans="1:11" s="2" customFormat="1" ht="15.75" x14ac:dyDescent="0.25">
      <c r="A112" s="6"/>
      <c r="B112" s="6"/>
      <c r="C112" s="22"/>
      <c r="D112" s="7"/>
      <c r="E112" s="8"/>
      <c r="F112" s="19"/>
      <c r="G112" s="50"/>
      <c r="J112" s="24"/>
      <c r="K112" s="29"/>
    </row>
    <row r="113" spans="1:11" s="2" customFormat="1" ht="15.75" x14ac:dyDescent="0.25">
      <c r="A113" s="6"/>
      <c r="B113" s="6"/>
      <c r="C113" s="22"/>
      <c r="D113" s="7"/>
      <c r="E113" s="8"/>
      <c r="F113" s="19"/>
      <c r="G113" s="50"/>
      <c r="J113" s="24"/>
      <c r="K113" s="29"/>
    </row>
    <row r="114" spans="1:11" s="2" customFormat="1" ht="15.75" x14ac:dyDescent="0.25">
      <c r="A114" s="6"/>
      <c r="B114" s="6"/>
      <c r="C114" s="22"/>
      <c r="D114" s="7"/>
      <c r="E114" s="8"/>
      <c r="F114" s="19"/>
      <c r="G114" s="50"/>
      <c r="J114" s="24"/>
      <c r="K114" s="29"/>
    </row>
    <row r="115" spans="1:11" s="2" customFormat="1" ht="15.75" x14ac:dyDescent="0.25">
      <c r="A115" s="6"/>
      <c r="B115" s="6"/>
      <c r="C115" s="22"/>
      <c r="D115" s="7"/>
      <c r="E115" s="8"/>
      <c r="F115" s="19"/>
      <c r="G115" s="50"/>
      <c r="J115" s="24"/>
      <c r="K115" s="29"/>
    </row>
    <row r="116" spans="1:11" s="2" customFormat="1" ht="15.75" x14ac:dyDescent="0.25">
      <c r="A116" s="6"/>
      <c r="B116" s="6"/>
      <c r="C116" s="22"/>
      <c r="D116" s="7"/>
      <c r="E116" s="8"/>
      <c r="F116" s="19"/>
      <c r="G116" s="50"/>
      <c r="J116" s="24"/>
      <c r="K116" s="29"/>
    </row>
    <row r="117" spans="1:11" s="2" customFormat="1" ht="15.75" x14ac:dyDescent="0.25">
      <c r="A117" s="6"/>
      <c r="B117" s="6"/>
      <c r="C117" s="22"/>
      <c r="D117" s="7"/>
      <c r="E117" s="8"/>
      <c r="F117" s="19"/>
      <c r="G117" s="50"/>
      <c r="J117" s="24"/>
      <c r="K117" s="29"/>
    </row>
    <row r="118" spans="1:11" s="2" customFormat="1" ht="15.75" x14ac:dyDescent="0.25">
      <c r="A118" s="6"/>
      <c r="B118" s="6"/>
      <c r="C118" s="22"/>
      <c r="D118" s="7"/>
      <c r="E118" s="8"/>
      <c r="F118" s="19"/>
      <c r="G118" s="50"/>
      <c r="J118" s="24"/>
      <c r="K118" s="29"/>
    </row>
    <row r="119" spans="1:11" s="2" customFormat="1" ht="15.75" x14ac:dyDescent="0.25">
      <c r="A119" s="6"/>
      <c r="B119" s="6"/>
      <c r="C119" s="22"/>
      <c r="D119" s="7"/>
      <c r="E119" s="8"/>
      <c r="F119" s="19"/>
      <c r="G119" s="50"/>
      <c r="J119" s="24"/>
      <c r="K119" s="29"/>
    </row>
    <row r="120" spans="1:11" s="2" customFormat="1" ht="15.75" x14ac:dyDescent="0.25">
      <c r="A120" s="6"/>
      <c r="B120" s="6"/>
      <c r="C120" s="22"/>
      <c r="D120" s="7"/>
      <c r="E120" s="8"/>
      <c r="F120" s="19"/>
      <c r="G120" s="50"/>
      <c r="J120" s="24"/>
      <c r="K120" s="29"/>
    </row>
    <row r="121" spans="1:11" s="2" customFormat="1" ht="15.75" x14ac:dyDescent="0.25">
      <c r="A121" s="6"/>
      <c r="B121" s="6"/>
      <c r="C121" s="22"/>
      <c r="D121" s="7"/>
      <c r="E121" s="8"/>
      <c r="F121" s="19"/>
      <c r="G121" s="50"/>
      <c r="J121" s="24"/>
      <c r="K121" s="29"/>
    </row>
    <row r="122" spans="1:11" s="2" customFormat="1" ht="15.75" x14ac:dyDescent="0.25">
      <c r="A122" s="6"/>
      <c r="B122" s="6"/>
      <c r="C122" s="22"/>
      <c r="D122" s="7"/>
      <c r="E122" s="8"/>
      <c r="F122" s="19"/>
      <c r="G122" s="50"/>
      <c r="J122" s="24"/>
      <c r="K122" s="29"/>
    </row>
    <row r="123" spans="1:11" s="2" customFormat="1" ht="15.75" x14ac:dyDescent="0.25">
      <c r="A123" s="6"/>
      <c r="B123" s="6"/>
      <c r="C123" s="22"/>
      <c r="D123" s="7"/>
      <c r="E123" s="8"/>
      <c r="F123" s="19"/>
      <c r="G123" s="50"/>
      <c r="J123" s="24"/>
      <c r="K123" s="29"/>
    </row>
    <row r="124" spans="1:11" s="2" customFormat="1" ht="15.75" x14ac:dyDescent="0.25">
      <c r="A124" s="6"/>
      <c r="B124" s="6"/>
      <c r="C124" s="22"/>
      <c r="D124" s="7"/>
      <c r="E124" s="8"/>
      <c r="F124" s="19"/>
      <c r="G124" s="50"/>
      <c r="J124" s="24"/>
      <c r="K124" s="29"/>
    </row>
    <row r="125" spans="1:11" s="2" customFormat="1" ht="15.75" x14ac:dyDescent="0.25">
      <c r="A125" s="6"/>
      <c r="B125" s="6"/>
      <c r="C125" s="22"/>
      <c r="D125" s="7"/>
      <c r="E125" s="8"/>
      <c r="F125" s="19"/>
      <c r="G125" s="50"/>
      <c r="J125" s="24"/>
      <c r="K125" s="29"/>
    </row>
    <row r="126" spans="1:11" s="2" customFormat="1" ht="15.75" x14ac:dyDescent="0.25">
      <c r="A126" s="6"/>
      <c r="B126" s="6"/>
      <c r="C126" s="22"/>
      <c r="D126" s="7"/>
      <c r="E126" s="8"/>
      <c r="F126" s="19"/>
      <c r="G126" s="50"/>
      <c r="J126" s="24"/>
      <c r="K126" s="29"/>
    </row>
    <row r="127" spans="1:11" s="2" customFormat="1" ht="15.75" x14ac:dyDescent="0.25">
      <c r="A127" s="6"/>
      <c r="B127" s="6"/>
      <c r="C127" s="22"/>
      <c r="D127" s="7"/>
      <c r="E127" s="8"/>
      <c r="F127" s="19"/>
      <c r="G127" s="50"/>
      <c r="J127" s="24"/>
      <c r="K127" s="29"/>
    </row>
    <row r="128" spans="1:11" s="2" customFormat="1" ht="15.75" x14ac:dyDescent="0.25">
      <c r="A128" s="6"/>
      <c r="B128" s="6"/>
      <c r="C128" s="22"/>
      <c r="D128" s="7"/>
      <c r="E128" s="8"/>
      <c r="F128" s="19"/>
      <c r="G128" s="50"/>
      <c r="J128" s="24"/>
      <c r="K128" s="29"/>
    </row>
    <row r="129" spans="1:11" s="2" customFormat="1" ht="15.75" x14ac:dyDescent="0.25">
      <c r="A129" s="6"/>
      <c r="B129" s="6"/>
      <c r="C129" s="22"/>
      <c r="D129" s="7"/>
      <c r="E129" s="8"/>
      <c r="F129" s="19"/>
      <c r="G129" s="50"/>
      <c r="J129" s="24"/>
      <c r="K129" s="29"/>
    </row>
    <row r="130" spans="1:11" s="2" customFormat="1" ht="15.75" x14ac:dyDescent="0.25">
      <c r="A130" s="6"/>
      <c r="B130" s="6"/>
      <c r="C130" s="22"/>
      <c r="D130" s="7"/>
      <c r="E130" s="8"/>
      <c r="F130" s="19"/>
      <c r="G130" s="50"/>
      <c r="J130" s="24"/>
      <c r="K130" s="29"/>
    </row>
    <row r="131" spans="1:11" s="2" customFormat="1" ht="15.75" x14ac:dyDescent="0.25">
      <c r="A131" s="6"/>
      <c r="B131" s="6"/>
      <c r="C131" s="22"/>
      <c r="D131" s="7"/>
      <c r="E131" s="8"/>
      <c r="F131" s="19"/>
      <c r="G131" s="50"/>
      <c r="J131" s="24"/>
      <c r="K131" s="29"/>
    </row>
    <row r="132" spans="1:11" s="2" customFormat="1" ht="15.75" x14ac:dyDescent="0.25">
      <c r="A132" s="6"/>
      <c r="B132" s="6"/>
      <c r="C132" s="22"/>
      <c r="D132" s="7"/>
      <c r="E132" s="8"/>
      <c r="F132" s="19"/>
      <c r="G132" s="50"/>
      <c r="J132" s="24"/>
      <c r="K132" s="29"/>
    </row>
    <row r="133" spans="1:11" s="2" customFormat="1" ht="15.75" x14ac:dyDescent="0.25">
      <c r="A133" s="6"/>
      <c r="B133" s="6"/>
      <c r="C133" s="22"/>
      <c r="D133" s="7"/>
      <c r="E133" s="8"/>
      <c r="F133" s="19"/>
      <c r="G133" s="50"/>
      <c r="J133" s="24"/>
      <c r="K133" s="29"/>
    </row>
    <row r="134" spans="1:11" s="2" customFormat="1" ht="15.75" x14ac:dyDescent="0.25">
      <c r="A134" s="6"/>
      <c r="B134" s="6"/>
      <c r="C134" s="22"/>
      <c r="D134" s="7"/>
      <c r="E134" s="8"/>
      <c r="F134" s="19"/>
      <c r="G134" s="50"/>
      <c r="J134" s="24"/>
      <c r="K134" s="29"/>
    </row>
    <row r="135" spans="1:11" s="2" customFormat="1" ht="15.75" x14ac:dyDescent="0.25">
      <c r="A135" s="6"/>
      <c r="B135" s="6"/>
      <c r="C135" s="22"/>
      <c r="D135" s="7"/>
      <c r="E135" s="8"/>
      <c r="F135" s="19"/>
      <c r="G135" s="50"/>
      <c r="J135" s="24"/>
      <c r="K135" s="29"/>
    </row>
    <row r="136" spans="1:11" s="2" customFormat="1" ht="15.75" x14ac:dyDescent="0.25">
      <c r="A136" s="6"/>
      <c r="B136" s="6"/>
      <c r="C136" s="22"/>
      <c r="D136" s="7"/>
      <c r="E136" s="8"/>
      <c r="F136" s="19"/>
      <c r="G136" s="50"/>
      <c r="J136" s="24"/>
      <c r="K136" s="29"/>
    </row>
    <row r="137" spans="1:11" s="2" customFormat="1" ht="15.75" x14ac:dyDescent="0.25">
      <c r="A137" s="6"/>
      <c r="B137" s="6"/>
      <c r="C137" s="22"/>
      <c r="D137" s="7"/>
      <c r="E137" s="8"/>
      <c r="F137" s="19"/>
      <c r="G137" s="50"/>
      <c r="J137" s="24"/>
      <c r="K137" s="29"/>
    </row>
    <row r="138" spans="1:11" s="2" customFormat="1" ht="15.75" x14ac:dyDescent="0.25">
      <c r="A138" s="6"/>
      <c r="B138" s="6"/>
      <c r="C138" s="22"/>
      <c r="D138" s="7"/>
      <c r="E138" s="8"/>
      <c r="F138" s="19"/>
      <c r="G138" s="50"/>
      <c r="J138" s="24"/>
      <c r="K138" s="29"/>
    </row>
    <row r="139" spans="1:11" s="2" customFormat="1" ht="15.75" x14ac:dyDescent="0.25">
      <c r="A139" s="6"/>
      <c r="B139" s="6"/>
      <c r="C139" s="22"/>
      <c r="D139" s="7"/>
      <c r="E139" s="8"/>
      <c r="F139" s="19"/>
      <c r="G139" s="50"/>
      <c r="J139" s="24"/>
      <c r="K139" s="29"/>
    </row>
    <row r="140" spans="1:11" s="2" customFormat="1" ht="15.75" x14ac:dyDescent="0.25">
      <c r="A140" s="6"/>
      <c r="B140" s="6"/>
      <c r="C140" s="22"/>
      <c r="D140" s="7"/>
      <c r="E140" s="8"/>
      <c r="F140" s="19"/>
      <c r="G140" s="50"/>
      <c r="J140" s="24"/>
      <c r="K140" s="29"/>
    </row>
    <row r="141" spans="1:11" s="2" customFormat="1" ht="15.75" x14ac:dyDescent="0.25">
      <c r="A141" s="11"/>
      <c r="B141" s="11"/>
      <c r="C141" s="23"/>
      <c r="D141" s="12"/>
      <c r="E141" s="13"/>
      <c r="F141" s="20"/>
      <c r="G141" s="50"/>
      <c r="J141" s="24"/>
      <c r="K141" s="29"/>
    </row>
    <row r="142" spans="1:11" s="2" customFormat="1" ht="15.75" x14ac:dyDescent="0.25">
      <c r="A142" s="11"/>
      <c r="B142" s="11"/>
      <c r="C142" s="23"/>
      <c r="D142" s="12"/>
      <c r="E142" s="13"/>
      <c r="F142" s="20"/>
      <c r="G142" s="50"/>
      <c r="J142" s="24"/>
      <c r="K142" s="29"/>
    </row>
    <row r="143" spans="1:11" s="2" customFormat="1" ht="15.75" x14ac:dyDescent="0.25">
      <c r="A143" s="11"/>
      <c r="B143" s="11"/>
      <c r="C143" s="23"/>
      <c r="D143" s="12"/>
      <c r="E143" s="13"/>
      <c r="F143" s="20"/>
      <c r="G143" s="50"/>
      <c r="J143" s="24"/>
      <c r="K143" s="29"/>
    </row>
  </sheetData>
  <mergeCells count="58">
    <mergeCell ref="E15:E16"/>
    <mergeCell ref="C23:C24"/>
    <mergeCell ref="D21:D22"/>
    <mergeCell ref="E21:E22"/>
    <mergeCell ref="D53:D55"/>
    <mergeCell ref="E53:E55"/>
    <mergeCell ref="C53:C55"/>
    <mergeCell ref="C51:C52"/>
    <mergeCell ref="D51:D52"/>
    <mergeCell ref="E51:E52"/>
    <mergeCell ref="D30:D31"/>
    <mergeCell ref="E30:E31"/>
    <mergeCell ref="I2:J2"/>
    <mergeCell ref="E23:E24"/>
    <mergeCell ref="C9:C10"/>
    <mergeCell ref="C6:D6"/>
    <mergeCell ref="D9:D10"/>
    <mergeCell ref="C5:D5"/>
    <mergeCell ref="A3:J3"/>
    <mergeCell ref="E13:E14"/>
    <mergeCell ref="D15:D16"/>
    <mergeCell ref="E9:E10"/>
    <mergeCell ref="B9:B37"/>
    <mergeCell ref="C15:C16"/>
    <mergeCell ref="D28:D29"/>
    <mergeCell ref="E28:E29"/>
    <mergeCell ref="D13:D14"/>
    <mergeCell ref="C28:C29"/>
    <mergeCell ref="D23:D24"/>
    <mergeCell ref="A88:F88"/>
    <mergeCell ref="A62:A65"/>
    <mergeCell ref="E63:E64"/>
    <mergeCell ref="B86:C86"/>
    <mergeCell ref="B68:B70"/>
    <mergeCell ref="A78:A79"/>
    <mergeCell ref="B78:B79"/>
    <mergeCell ref="A66:A67"/>
    <mergeCell ref="D63:D64"/>
    <mergeCell ref="A80:A81"/>
    <mergeCell ref="B66:B67"/>
    <mergeCell ref="B62:B65"/>
    <mergeCell ref="C21:C22"/>
    <mergeCell ref="C63:C64"/>
    <mergeCell ref="A76:A77"/>
    <mergeCell ref="B76:B77"/>
    <mergeCell ref="A50:A61"/>
    <mergeCell ref="C13:C14"/>
    <mergeCell ref="C30:C31"/>
    <mergeCell ref="A9:A37"/>
    <mergeCell ref="A82:A83"/>
    <mergeCell ref="B82:B83"/>
    <mergeCell ref="A38:A49"/>
    <mergeCell ref="A71:A75"/>
    <mergeCell ref="B71:B75"/>
    <mergeCell ref="A68:A70"/>
    <mergeCell ref="B38:B49"/>
    <mergeCell ref="B50:B61"/>
    <mergeCell ref="B80:B81"/>
  </mergeCells>
  <phoneticPr fontId="0" type="noConversion"/>
  <pageMargins left="0.35433070866141736" right="0.27559055118110237" top="0.98425196850393704" bottom="0.19685039370078741" header="0.19685039370078741" footer="0.11811023622047245"/>
  <pageSetup paperSize="9" scale="60" fitToHeight="6" orientation="landscape" r:id="rId1"/>
  <headerFooter alignWithMargins="0"/>
  <rowBreaks count="4" manualBreakCount="4">
    <brk id="22" max="9" man="1"/>
    <brk id="46" max="9" man="1"/>
    <brk id="67" max="9" man="1"/>
    <brk id="79"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2024-2027</vt:lpstr>
      <vt:lpstr>'2024-2027'!Заголовки_для_печати</vt:lpstr>
      <vt:lpstr>'2024-2027'!Область_печати</vt:lpstr>
    </vt:vector>
  </TitlesOfParts>
  <Company>Mordor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Sauron</dc:creator>
  <cp:lastModifiedBy>User</cp:lastModifiedBy>
  <cp:lastPrinted>2026-08-13T13:26:04Z</cp:lastPrinted>
  <dcterms:created xsi:type="dcterms:W3CDTF">2007-03-10T13:02:59Z</dcterms:created>
  <dcterms:modified xsi:type="dcterms:W3CDTF">2026-08-13T13:26:07Z</dcterms:modified>
</cp:coreProperties>
</file>